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ana.lmbt\Desktop\NOVO TR ASS ADM SRRJ\"/>
    </mc:Choice>
  </mc:AlternateContent>
  <xr:revisionPtr revIDLastSave="0" documentId="8_{F48994F3-B0D2-423A-A74B-81EA9FA8EEC0}" xr6:coauthVersionLast="36" xr6:coauthVersionMax="36" xr10:uidLastSave="{00000000-0000-0000-0000-000000000000}"/>
  <bookViews>
    <workbookView xWindow="0" yWindow="0" windowWidth="23040" windowHeight="9060" xr2:uid="{177EDD12-4C13-49FB-BCE2-81B6C487A9FB}"/>
  </bookViews>
  <sheets>
    <sheet name="Resumo" sheetId="7" r:id="rId1"/>
    <sheet name="SUPERVISOR" sheetId="20" r:id="rId2"/>
    <sheet name="SEDE" sheetId="19" r:id="rId3"/>
    <sheet name="DEAIN" sheetId="23" r:id="rId4"/>
    <sheet name="DELEMIG_SDU" sheetId="28" r:id="rId5"/>
    <sheet name="DELEMIG_LEBLON" sheetId="34" r:id="rId6"/>
    <sheet name="DELEMIG_RIO_SUL" sheetId="33" r:id="rId7"/>
    <sheet name="DELEMIG_VIA_PARQUE" sheetId="32" r:id="rId8"/>
    <sheet name="DEAER" sheetId="30" r:id="rId9"/>
    <sheet name="NIG" sheetId="29" r:id="rId10"/>
    <sheet name="MCE" sheetId="25" r:id="rId11"/>
    <sheet name="NRI" sheetId="27" r:id="rId12"/>
    <sheet name="VRA" sheetId="26" r:id="rId13"/>
    <sheet name="GOY" sheetId="24" r:id="rId14"/>
    <sheet name="POSPET" sheetId="21" r:id="rId15"/>
    <sheet name="ARS" sheetId="22" r:id="rId16"/>
    <sheet name="DEPOM_ARS" sheetId="35" r:id="rId17"/>
    <sheet name="Insumos e Equipamentos" sheetId="5" r:id="rId18"/>
    <sheet name="Uniformes" sheetId="6" r:id="rId19"/>
  </sheets>
  <definedNames>
    <definedName name="A">#REF!</definedName>
    <definedName name="aaaa">#REF!</definedName>
    <definedName name="AAAsDAFDSAGFDSHG">#REF!</definedName>
    <definedName name="abc">#REF!</definedName>
    <definedName name="ALMOXARIFE">#REF!</definedName>
    <definedName name="Area_2" localSheetId="15">#REF!</definedName>
    <definedName name="Area_2" localSheetId="8">#REF!</definedName>
    <definedName name="Area_2" localSheetId="3">#REF!</definedName>
    <definedName name="Area_2" localSheetId="5">#REF!</definedName>
    <definedName name="Area_2" localSheetId="6">#REF!</definedName>
    <definedName name="Area_2" localSheetId="4">#REF!</definedName>
    <definedName name="Area_2" localSheetId="7">#REF!</definedName>
    <definedName name="Area_2" localSheetId="16">#REF!</definedName>
    <definedName name="Area_2" localSheetId="13">#REF!</definedName>
    <definedName name="Area_2" localSheetId="10">#REF!</definedName>
    <definedName name="Area_2" localSheetId="9">#REF!</definedName>
    <definedName name="Area_2" localSheetId="11">#REF!</definedName>
    <definedName name="Area_2" localSheetId="14">#REF!</definedName>
    <definedName name="Area_2" localSheetId="2">#REF!</definedName>
    <definedName name="Area_2" localSheetId="1">#REF!</definedName>
    <definedName name="Area_2" localSheetId="12">#REF!</definedName>
    <definedName name="Area_2">#REF!</definedName>
    <definedName name="Area_3" localSheetId="15">#REF!</definedName>
    <definedName name="Area_3" localSheetId="8">#REF!</definedName>
    <definedName name="Area_3" localSheetId="3">#REF!</definedName>
    <definedName name="Area_3" localSheetId="5">#REF!</definedName>
    <definedName name="Area_3" localSheetId="6">#REF!</definedName>
    <definedName name="Area_3" localSheetId="4">#REF!</definedName>
    <definedName name="Area_3" localSheetId="7">#REF!</definedName>
    <definedName name="Area_3" localSheetId="16">#REF!</definedName>
    <definedName name="Area_3" localSheetId="13">#REF!</definedName>
    <definedName name="Area_3" localSheetId="10">#REF!</definedName>
    <definedName name="Area_3" localSheetId="9">#REF!</definedName>
    <definedName name="Area_3" localSheetId="11">#REF!</definedName>
    <definedName name="Area_3" localSheetId="14">#REF!</definedName>
    <definedName name="Area_3" localSheetId="2">#REF!</definedName>
    <definedName name="Area_3" localSheetId="1">#REF!</definedName>
    <definedName name="Area_3" localSheetId="12">#REF!</definedName>
    <definedName name="Area_3">#REF!</definedName>
    <definedName name="_xlnm.Print_Area" localSheetId="15">ARS!$A$1:$I$145</definedName>
    <definedName name="_xlnm.Print_Area" localSheetId="8">DEAER!$A$1:$I$145</definedName>
    <definedName name="_xlnm.Print_Area" localSheetId="3">DEAIN!$A$1:$I$146</definedName>
    <definedName name="_xlnm.Print_Area" localSheetId="5">DELEMIG_LEBLON!$A$1:$I$145</definedName>
    <definedName name="_xlnm.Print_Area" localSheetId="6">DELEMIG_RIO_SUL!$A$1:$I$145</definedName>
    <definedName name="_xlnm.Print_Area" localSheetId="4">DELEMIG_SDU!$A$1:$I$145</definedName>
    <definedName name="_xlnm.Print_Area" localSheetId="7">DELEMIG_VIA_PARQUE!$A$1:$I$145</definedName>
    <definedName name="_xlnm.Print_Area" localSheetId="16">DEPOM_ARS!$A$1:$I$145</definedName>
    <definedName name="_xlnm.Print_Area" localSheetId="13">GOY!$A$1:$I$145</definedName>
    <definedName name="_xlnm.Print_Area" localSheetId="10">MCE!$A$1:$I$145</definedName>
    <definedName name="_xlnm.Print_Area" localSheetId="9">NIG!$A$1:$I$145</definedName>
    <definedName name="_xlnm.Print_Area" localSheetId="11">NRI!$A$1:$I$145</definedName>
    <definedName name="_xlnm.Print_Area" localSheetId="14">POSPET!$A$1:$I$145</definedName>
    <definedName name="_xlnm.Print_Area" localSheetId="2">SEDE!$A$1:$I$145</definedName>
    <definedName name="_xlnm.Print_Area" localSheetId="1">SUPERVISOR!$A$1:$I$145</definedName>
    <definedName name="_xlnm.Print_Area" localSheetId="12">VRA!$A$1:$I$145</definedName>
    <definedName name="aREA1" localSheetId="15">#REF!</definedName>
    <definedName name="aREA1" localSheetId="8">#REF!</definedName>
    <definedName name="aREA1" localSheetId="3">#REF!</definedName>
    <definedName name="aREA1" localSheetId="5">#REF!</definedName>
    <definedName name="aREA1" localSheetId="6">#REF!</definedName>
    <definedName name="aREA1" localSheetId="4">#REF!</definedName>
    <definedName name="aREA1" localSheetId="7">#REF!</definedName>
    <definedName name="aREA1" localSheetId="16">#REF!</definedName>
    <definedName name="aREA1" localSheetId="13">#REF!</definedName>
    <definedName name="aREA1" localSheetId="10">#REF!</definedName>
    <definedName name="aREA1" localSheetId="9">#REF!</definedName>
    <definedName name="aREA1" localSheetId="11">#REF!</definedName>
    <definedName name="aREA1" localSheetId="14">#REF!</definedName>
    <definedName name="aREA1" localSheetId="2">#REF!</definedName>
    <definedName name="aREA1" localSheetId="1">#REF!</definedName>
    <definedName name="aREA1" localSheetId="12">#REF!</definedName>
    <definedName name="aREA1">#REF!</definedName>
    <definedName name="area2" localSheetId="15">#REF!</definedName>
    <definedName name="area2" localSheetId="8">#REF!</definedName>
    <definedName name="area2" localSheetId="3">#REF!</definedName>
    <definedName name="area2" localSheetId="5">#REF!</definedName>
    <definedName name="area2" localSheetId="6">#REF!</definedName>
    <definedName name="area2" localSheetId="4">#REF!</definedName>
    <definedName name="area2" localSheetId="7">#REF!</definedName>
    <definedName name="area2" localSheetId="16">#REF!</definedName>
    <definedName name="area2" localSheetId="13">#REF!</definedName>
    <definedName name="area2" localSheetId="10">#REF!</definedName>
    <definedName name="area2" localSheetId="9">#REF!</definedName>
    <definedName name="area2" localSheetId="11">#REF!</definedName>
    <definedName name="area2" localSheetId="14">#REF!</definedName>
    <definedName name="area2" localSheetId="2">#REF!</definedName>
    <definedName name="area2" localSheetId="1">#REF!</definedName>
    <definedName name="area2" localSheetId="12">#REF!</definedName>
    <definedName name="area2">#REF!</definedName>
    <definedName name="Area3" localSheetId="15">#REF!</definedName>
    <definedName name="Area3" localSheetId="8">#REF!</definedName>
    <definedName name="Area3" localSheetId="3">#REF!</definedName>
    <definedName name="Area3" localSheetId="5">#REF!</definedName>
    <definedName name="Area3" localSheetId="6">#REF!</definedName>
    <definedName name="Area3" localSheetId="4">#REF!</definedName>
    <definedName name="Area3" localSheetId="7">#REF!</definedName>
    <definedName name="Area3" localSheetId="16">#REF!</definedName>
    <definedName name="Area3" localSheetId="13">#REF!</definedName>
    <definedName name="Area3" localSheetId="10">#REF!</definedName>
    <definedName name="Area3" localSheetId="9">#REF!</definedName>
    <definedName name="Area3" localSheetId="11">#REF!</definedName>
    <definedName name="Area3" localSheetId="14">#REF!</definedName>
    <definedName name="Area3" localSheetId="2">#REF!</definedName>
    <definedName name="Area3" localSheetId="1">#REF!</definedName>
    <definedName name="Area3" localSheetId="12">#REF!</definedName>
    <definedName name="Area3">#REF!</definedName>
    <definedName name="Area4" localSheetId="15">#REF!</definedName>
    <definedName name="Area4" localSheetId="8">#REF!</definedName>
    <definedName name="Area4" localSheetId="3">#REF!</definedName>
    <definedName name="Area4" localSheetId="5">#REF!</definedName>
    <definedName name="Area4" localSheetId="6">#REF!</definedName>
    <definedName name="Area4" localSheetId="4">#REF!</definedName>
    <definedName name="Area4" localSheetId="7">#REF!</definedName>
    <definedName name="Area4" localSheetId="16">#REF!</definedName>
    <definedName name="Area4" localSheetId="13">#REF!</definedName>
    <definedName name="Area4" localSheetId="10">#REF!</definedName>
    <definedName name="Area4" localSheetId="9">#REF!</definedName>
    <definedName name="Area4" localSheetId="11">#REF!</definedName>
    <definedName name="Area4" localSheetId="14">#REF!</definedName>
    <definedName name="Area4" localSheetId="2">#REF!</definedName>
    <definedName name="Area4" localSheetId="1">#REF!</definedName>
    <definedName name="Area4" localSheetId="12">#REF!</definedName>
    <definedName name="Area4">#REF!</definedName>
    <definedName name="ARTÍFICE_VRA" localSheetId="15">#REF!</definedName>
    <definedName name="ARTÍFICE_VRA" localSheetId="8">#REF!</definedName>
    <definedName name="ARTÍFICE_VRA" localSheetId="3">#REF!</definedName>
    <definedName name="ARTÍFICE_VRA" localSheetId="5">#REF!</definedName>
    <definedName name="ARTÍFICE_VRA" localSheetId="6">#REF!</definedName>
    <definedName name="ARTÍFICE_VRA" localSheetId="4">#REF!</definedName>
    <definedName name="ARTÍFICE_VRA" localSheetId="7">#REF!</definedName>
    <definedName name="ARTÍFICE_VRA" localSheetId="16">#REF!</definedName>
    <definedName name="ARTÍFICE_VRA" localSheetId="13">#REF!</definedName>
    <definedName name="ARTÍFICE_VRA" localSheetId="10">#REF!</definedName>
    <definedName name="ARTÍFICE_VRA" localSheetId="9">#REF!</definedName>
    <definedName name="ARTÍFICE_VRA" localSheetId="11">#REF!</definedName>
    <definedName name="ARTÍFICE_VRA" localSheetId="14">#REF!</definedName>
    <definedName name="ARTÍFICE_VRA" localSheetId="2">#REF!</definedName>
    <definedName name="ARTÍFICE_VRA" localSheetId="1">#REF!</definedName>
    <definedName name="ARTÍFICE_VRA" localSheetId="12">#REF!</definedName>
    <definedName name="ARTÍFICE_VRA">#REF!</definedName>
    <definedName name="ARTÍFICEVRA" localSheetId="15">#REF!</definedName>
    <definedName name="ARTÍFICEVRA" localSheetId="8">#REF!</definedName>
    <definedName name="ARTÍFICEVRA" localSheetId="3">#REF!</definedName>
    <definedName name="ARTÍFICEVRA" localSheetId="5">#REF!</definedName>
    <definedName name="ARTÍFICEVRA" localSheetId="6">#REF!</definedName>
    <definedName name="ARTÍFICEVRA" localSheetId="4">#REF!</definedName>
    <definedName name="ARTÍFICEVRA" localSheetId="7">#REF!</definedName>
    <definedName name="ARTÍFICEVRA" localSheetId="16">#REF!</definedName>
    <definedName name="ARTÍFICEVRA" localSheetId="13">#REF!</definedName>
    <definedName name="ARTÍFICEVRA" localSheetId="10">#REF!</definedName>
    <definedName name="ARTÍFICEVRA" localSheetId="9">#REF!</definedName>
    <definedName name="ARTÍFICEVRA" localSheetId="11">#REF!</definedName>
    <definedName name="ARTÍFICEVRA" localSheetId="14">#REF!</definedName>
    <definedName name="ARTÍFICEVRA" localSheetId="2">#REF!</definedName>
    <definedName name="ARTÍFICEVRA" localSheetId="1">#REF!</definedName>
    <definedName name="ARTÍFICEVRA" localSheetId="12">#REF!</definedName>
    <definedName name="ARTÍFICEVRA">#REF!</definedName>
    <definedName name="B">#REF!</definedName>
    <definedName name="cbgnfgjg">#REF!</definedName>
    <definedName name="CDGFNFVBH">#REF!</definedName>
    <definedName name="E">#REF!</definedName>
    <definedName name="Excel_BuilIn" localSheetId="15">#REF!</definedName>
    <definedName name="Excel_BuilIn" localSheetId="8">#REF!</definedName>
    <definedName name="Excel_BuilIn" localSheetId="3">#REF!</definedName>
    <definedName name="Excel_BuilIn" localSheetId="5">#REF!</definedName>
    <definedName name="Excel_BuilIn" localSheetId="6">#REF!</definedName>
    <definedName name="Excel_BuilIn" localSheetId="4">#REF!</definedName>
    <definedName name="Excel_BuilIn" localSheetId="7">#REF!</definedName>
    <definedName name="Excel_BuilIn" localSheetId="16">#REF!</definedName>
    <definedName name="Excel_BuilIn" localSheetId="13">#REF!</definedName>
    <definedName name="Excel_BuilIn" localSheetId="10">#REF!</definedName>
    <definedName name="Excel_BuilIn" localSheetId="9">#REF!</definedName>
    <definedName name="Excel_BuilIn" localSheetId="11">#REF!</definedName>
    <definedName name="Excel_BuilIn" localSheetId="14">#REF!</definedName>
    <definedName name="Excel_BuilIn" localSheetId="2">#REF!</definedName>
    <definedName name="Excel_BuilIn" localSheetId="1">#REF!</definedName>
    <definedName name="Excel_BuilIn" localSheetId="12">#REF!</definedName>
    <definedName name="Excel_BuilIn">#REF!</definedName>
    <definedName name="Excel_BuiltIn_Print_Area" localSheetId="15">#REF!</definedName>
    <definedName name="Excel_BuiltIn_Print_Area" localSheetId="8">#REF!</definedName>
    <definedName name="Excel_BuiltIn_Print_Area" localSheetId="3">#REF!</definedName>
    <definedName name="Excel_BuiltIn_Print_Area" localSheetId="5">#REF!</definedName>
    <definedName name="Excel_BuiltIn_Print_Area" localSheetId="6">#REF!</definedName>
    <definedName name="Excel_BuiltIn_Print_Area" localSheetId="4">#REF!</definedName>
    <definedName name="Excel_BuiltIn_Print_Area" localSheetId="7">#REF!</definedName>
    <definedName name="Excel_BuiltIn_Print_Area" localSheetId="16">#REF!</definedName>
    <definedName name="Excel_BuiltIn_Print_Area" localSheetId="13">#REF!</definedName>
    <definedName name="Excel_BuiltIn_Print_Area" localSheetId="10">#REF!</definedName>
    <definedName name="Excel_BuiltIn_Print_Area" localSheetId="9">#REF!</definedName>
    <definedName name="Excel_BuiltIn_Print_Area" localSheetId="11">#REF!</definedName>
    <definedName name="Excel_BuiltIn_Print_Area" localSheetId="14">#REF!</definedName>
    <definedName name="Excel_BuiltIn_Print_Area" localSheetId="2">#REF!</definedName>
    <definedName name="Excel_BuiltIn_Print_Area" localSheetId="1">#REF!</definedName>
    <definedName name="Excel_BuiltIn_Print_Area" localSheetId="12">#REF!</definedName>
    <definedName name="Excel_BuiltIn_Print_Area">#REF!</definedName>
    <definedName name="Excel_BuiltIn_Print_Area_1" localSheetId="15">#REF!</definedName>
    <definedName name="Excel_BuiltIn_Print_Area_1" localSheetId="8">#REF!</definedName>
    <definedName name="Excel_BuiltIn_Print_Area_1" localSheetId="3">#REF!</definedName>
    <definedName name="Excel_BuiltIn_Print_Area_1" localSheetId="5">#REF!</definedName>
    <definedName name="Excel_BuiltIn_Print_Area_1" localSheetId="6">#REF!</definedName>
    <definedName name="Excel_BuiltIn_Print_Area_1" localSheetId="4">#REF!</definedName>
    <definedName name="Excel_BuiltIn_Print_Area_1" localSheetId="7">#REF!</definedName>
    <definedName name="Excel_BuiltIn_Print_Area_1" localSheetId="16">#REF!</definedName>
    <definedName name="Excel_BuiltIn_Print_Area_1" localSheetId="13">#REF!</definedName>
    <definedName name="Excel_BuiltIn_Print_Area_1" localSheetId="10">#REF!</definedName>
    <definedName name="Excel_BuiltIn_Print_Area_1" localSheetId="9">#REF!</definedName>
    <definedName name="Excel_BuiltIn_Print_Area_1" localSheetId="11">#REF!</definedName>
    <definedName name="Excel_BuiltIn_Print_Area_1" localSheetId="14">#REF!</definedName>
    <definedName name="Excel_BuiltIn_Print_Area_1" localSheetId="2">#REF!</definedName>
    <definedName name="Excel_BuiltIn_Print_Area_1" localSheetId="1">#REF!</definedName>
    <definedName name="Excel_BuiltIn_Print_Area_1" localSheetId="12">#REF!</definedName>
    <definedName name="Excel_BuiltIn_Print_Area_1">#REF!</definedName>
    <definedName name="Excel_BuiltIn_Print_Area_2" localSheetId="15">#REF!</definedName>
    <definedName name="Excel_BuiltIn_Print_Area_2" localSheetId="8">#REF!</definedName>
    <definedName name="Excel_BuiltIn_Print_Area_2" localSheetId="3">#REF!</definedName>
    <definedName name="Excel_BuiltIn_Print_Area_2" localSheetId="5">#REF!</definedName>
    <definedName name="Excel_BuiltIn_Print_Area_2" localSheetId="6">#REF!</definedName>
    <definedName name="Excel_BuiltIn_Print_Area_2" localSheetId="4">#REF!</definedName>
    <definedName name="Excel_BuiltIn_Print_Area_2" localSheetId="7">#REF!</definedName>
    <definedName name="Excel_BuiltIn_Print_Area_2" localSheetId="16">#REF!</definedName>
    <definedName name="Excel_BuiltIn_Print_Area_2" localSheetId="13">#REF!</definedName>
    <definedName name="Excel_BuiltIn_Print_Area_2" localSheetId="10">#REF!</definedName>
    <definedName name="Excel_BuiltIn_Print_Area_2" localSheetId="9">#REF!</definedName>
    <definedName name="Excel_BuiltIn_Print_Area_2" localSheetId="11">#REF!</definedName>
    <definedName name="Excel_BuiltIn_Print_Area_2" localSheetId="14">#REF!</definedName>
    <definedName name="Excel_BuiltIn_Print_Area_2" localSheetId="2">#REF!</definedName>
    <definedName name="Excel_BuiltIn_Print_Area_2" localSheetId="1">#REF!</definedName>
    <definedName name="Excel_BuiltIn_Print_Area_2" localSheetId="12">#REF!</definedName>
    <definedName name="Excel_BuiltIn_Print_Area_2">#REF!</definedName>
    <definedName name="Excel_um" localSheetId="15">#REF!</definedName>
    <definedName name="Excel_um" localSheetId="8">#REF!</definedName>
    <definedName name="Excel_um" localSheetId="3">#REF!</definedName>
    <definedName name="Excel_um" localSheetId="5">#REF!</definedName>
    <definedName name="Excel_um" localSheetId="6">#REF!</definedName>
    <definedName name="Excel_um" localSheetId="4">#REF!</definedName>
    <definedName name="Excel_um" localSheetId="7">#REF!</definedName>
    <definedName name="Excel_um" localSheetId="16">#REF!</definedName>
    <definedName name="Excel_um" localSheetId="13">#REF!</definedName>
    <definedName name="Excel_um" localSheetId="10">#REF!</definedName>
    <definedName name="Excel_um" localSheetId="9">#REF!</definedName>
    <definedName name="Excel_um" localSheetId="11">#REF!</definedName>
    <definedName name="Excel_um" localSheetId="14">#REF!</definedName>
    <definedName name="Excel_um" localSheetId="2">#REF!</definedName>
    <definedName name="Excel_um" localSheetId="1">#REF!</definedName>
    <definedName name="Excel_um" localSheetId="12">#REF!</definedName>
    <definedName name="Excel_um">#REF!</definedName>
    <definedName name="FTHRTGJHG">#REF!</definedName>
    <definedName name="gkghkj">#REF!</definedName>
    <definedName name="INSUMO" localSheetId="15">#REF!</definedName>
    <definedName name="INSUMO" localSheetId="8">#REF!</definedName>
    <definedName name="INSUMO" localSheetId="3">#REF!</definedName>
    <definedName name="INSUMO" localSheetId="5">#REF!</definedName>
    <definedName name="INSUMO" localSheetId="6">#REF!</definedName>
    <definedName name="INSUMO" localSheetId="4">#REF!</definedName>
    <definedName name="INSUMO" localSheetId="7">#REF!</definedName>
    <definedName name="INSUMO" localSheetId="16">#REF!</definedName>
    <definedName name="INSUMO" localSheetId="13">#REF!</definedName>
    <definedName name="INSUMO" localSheetId="10">#REF!</definedName>
    <definedName name="INSUMO" localSheetId="9">#REF!</definedName>
    <definedName name="INSUMO" localSheetId="11">#REF!</definedName>
    <definedName name="INSUMO" localSheetId="14">#REF!</definedName>
    <definedName name="INSUMO" localSheetId="2">#REF!</definedName>
    <definedName name="INSUMO" localSheetId="1">#REF!</definedName>
    <definedName name="INSUMO" localSheetId="12">#REF!</definedName>
    <definedName name="INSUMO">#REF!</definedName>
    <definedName name="Pintor" localSheetId="15">#REF!</definedName>
    <definedName name="Pintor" localSheetId="8">#REF!</definedName>
    <definedName name="Pintor" localSheetId="3">#REF!</definedName>
    <definedName name="Pintor" localSheetId="5">#REF!</definedName>
    <definedName name="Pintor" localSheetId="6">#REF!</definedName>
    <definedName name="Pintor" localSheetId="4">#REF!</definedName>
    <definedName name="Pintor" localSheetId="7">#REF!</definedName>
    <definedName name="Pintor" localSheetId="16">#REF!</definedName>
    <definedName name="Pintor" localSheetId="13">#REF!</definedName>
    <definedName name="Pintor" localSheetId="10">#REF!</definedName>
    <definedName name="Pintor" localSheetId="9">#REF!</definedName>
    <definedName name="Pintor" localSheetId="11">#REF!</definedName>
    <definedName name="Pintor" localSheetId="14">#REF!</definedName>
    <definedName name="Pintor" localSheetId="2">#REF!</definedName>
    <definedName name="Pintor" localSheetId="1">#REF!</definedName>
    <definedName name="Pintor" localSheetId="12">#REF!</definedName>
    <definedName name="Pintor">#REF!</definedName>
    <definedName name="Pintor1" localSheetId="15">#REF!</definedName>
    <definedName name="Pintor1" localSheetId="8">#REF!</definedName>
    <definedName name="Pintor1" localSheetId="3">#REF!</definedName>
    <definedName name="Pintor1" localSheetId="5">#REF!</definedName>
    <definedName name="Pintor1" localSheetId="6">#REF!</definedName>
    <definedName name="Pintor1" localSheetId="4">#REF!</definedName>
    <definedName name="Pintor1" localSheetId="7">#REF!</definedName>
    <definedName name="Pintor1" localSheetId="16">#REF!</definedName>
    <definedName name="Pintor1" localSheetId="13">#REF!</definedName>
    <definedName name="Pintor1" localSheetId="10">#REF!</definedName>
    <definedName name="Pintor1" localSheetId="9">#REF!</definedName>
    <definedName name="Pintor1" localSheetId="11">#REF!</definedName>
    <definedName name="Pintor1" localSheetId="14">#REF!</definedName>
    <definedName name="Pintor1" localSheetId="2">#REF!</definedName>
    <definedName name="Pintor1" localSheetId="1">#REF!</definedName>
    <definedName name="Pintor1" localSheetId="12">#REF!</definedName>
    <definedName name="Pintor1">#REF!</definedName>
    <definedName name="RTUJH">#REF!</definedName>
    <definedName name="SDFGDFGF">#REF!</definedName>
    <definedName name="SDFGSDGASDF">#REF!</definedName>
    <definedName name="segdfhg">#REF!</definedName>
    <definedName name="SHGFSDHFFDG">#REF!</definedName>
    <definedName name="um" localSheetId="15">#REF!</definedName>
    <definedName name="um" localSheetId="8">#REF!</definedName>
    <definedName name="um" localSheetId="3">#REF!</definedName>
    <definedName name="um" localSheetId="5">#REF!</definedName>
    <definedName name="um" localSheetId="6">#REF!</definedName>
    <definedName name="um" localSheetId="4">#REF!</definedName>
    <definedName name="um" localSheetId="7">#REF!</definedName>
    <definedName name="um" localSheetId="16">#REF!</definedName>
    <definedName name="um" localSheetId="13">#REF!</definedName>
    <definedName name="um" localSheetId="10">#REF!</definedName>
    <definedName name="um" localSheetId="9">#REF!</definedName>
    <definedName name="um" localSheetId="11">#REF!</definedName>
    <definedName name="um" localSheetId="14">#REF!</definedName>
    <definedName name="um" localSheetId="2">#REF!</definedName>
    <definedName name="um" localSheetId="1">#REF!</definedName>
    <definedName name="um" localSheetId="12">#REF!</definedName>
    <definedName name="um">#REF!</definedName>
    <definedName name="VRA" localSheetId="15">#REF!</definedName>
    <definedName name="VRA" localSheetId="8">#REF!</definedName>
    <definedName name="VRA" localSheetId="3">#REF!</definedName>
    <definedName name="VRA" localSheetId="5">#REF!</definedName>
    <definedName name="VRA" localSheetId="6">#REF!</definedName>
    <definedName name="VRA" localSheetId="4">#REF!</definedName>
    <definedName name="VRA" localSheetId="7">#REF!</definedName>
    <definedName name="VRA" localSheetId="16">#REF!</definedName>
    <definedName name="VRA" localSheetId="13">#REF!</definedName>
    <definedName name="VRA" localSheetId="10">#REF!</definedName>
    <definedName name="VRA" localSheetId="9">#REF!</definedName>
    <definedName name="VRA" localSheetId="11">#REF!</definedName>
    <definedName name="VRA" localSheetId="14">#REF!</definedName>
    <definedName name="VRA" localSheetId="2">#REF!</definedName>
    <definedName name="VRA" localSheetId="1">#REF!</definedName>
    <definedName name="VRA" localSheetId="12">#REF!</definedName>
    <definedName name="VRA">#REF!</definedName>
    <definedName name="zdfsdf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35" l="1"/>
  <c r="H88" i="35"/>
  <c r="H91" i="22"/>
  <c r="H88" i="22"/>
  <c r="H91" i="21"/>
  <c r="H88" i="21"/>
  <c r="H91" i="24"/>
  <c r="H88" i="24"/>
  <c r="H91" i="26"/>
  <c r="H88" i="26"/>
  <c r="H91" i="27"/>
  <c r="H88" i="27"/>
  <c r="H91" i="25"/>
  <c r="H88" i="25"/>
  <c r="H91" i="29"/>
  <c r="H88" i="29"/>
  <c r="H91" i="30"/>
  <c r="H88" i="30"/>
  <c r="H91" i="32"/>
  <c r="H88" i="32"/>
  <c r="H91" i="33"/>
  <c r="H88" i="33"/>
  <c r="H91" i="34"/>
  <c r="H88" i="34"/>
  <c r="H91" i="28"/>
  <c r="H88" i="28"/>
  <c r="H91" i="23"/>
  <c r="H88" i="23"/>
  <c r="H91" i="19"/>
  <c r="H88" i="19"/>
  <c r="K83" i="20" l="1"/>
  <c r="H91" i="20" l="1"/>
  <c r="H88" i="20"/>
  <c r="H21" i="20" l="1"/>
  <c r="H27" i="20" s="1"/>
  <c r="H28" i="20"/>
  <c r="H9" i="7" l="1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58" i="20" l="1"/>
  <c r="G58" i="20"/>
  <c r="H98" i="32" l="1"/>
  <c r="H5" i="6" l="1"/>
  <c r="I5" i="6" s="1"/>
  <c r="J5" i="6" s="1"/>
  <c r="H2" i="6"/>
  <c r="H13" i="6"/>
  <c r="I13" i="6" s="1"/>
  <c r="J13" i="6" s="1"/>
  <c r="G15" i="5"/>
  <c r="H15" i="5" s="1"/>
  <c r="I15" i="5" s="1"/>
  <c r="H113" i="23" s="1"/>
  <c r="D28" i="7" l="1"/>
  <c r="C141" i="35"/>
  <c r="H119" i="35"/>
  <c r="H123" i="35" s="1"/>
  <c r="G60" i="35"/>
  <c r="H59" i="35" s="1"/>
  <c r="H57" i="35"/>
  <c r="H53" i="35"/>
  <c r="H41" i="35"/>
  <c r="H27" i="35"/>
  <c r="H28" i="35" s="1"/>
  <c r="C141" i="34"/>
  <c r="H119" i="34"/>
  <c r="H123" i="34" s="1"/>
  <c r="G60" i="34"/>
  <c r="H59" i="34"/>
  <c r="H57" i="34"/>
  <c r="H53" i="34"/>
  <c r="H41" i="34"/>
  <c r="H27" i="34"/>
  <c r="C141" i="33"/>
  <c r="H119" i="33"/>
  <c r="H123" i="33" s="1"/>
  <c r="G60" i="33"/>
  <c r="H59" i="33" s="1"/>
  <c r="H57" i="33"/>
  <c r="H53" i="33"/>
  <c r="H41" i="33"/>
  <c r="H28" i="33"/>
  <c r="H27" i="33"/>
  <c r="C141" i="32"/>
  <c r="H119" i="32"/>
  <c r="H123" i="32" s="1"/>
  <c r="G60" i="32"/>
  <c r="H59" i="32"/>
  <c r="H57" i="32"/>
  <c r="H53" i="32"/>
  <c r="H41" i="32"/>
  <c r="H28" i="32"/>
  <c r="H27" i="32"/>
  <c r="C141" i="30"/>
  <c r="H119" i="30"/>
  <c r="H123" i="30" s="1"/>
  <c r="G60" i="30"/>
  <c r="H59" i="30"/>
  <c r="H57" i="30"/>
  <c r="H53" i="30"/>
  <c r="H41" i="30"/>
  <c r="H28" i="30"/>
  <c r="H27" i="30"/>
  <c r="C141" i="29"/>
  <c r="H119" i="29"/>
  <c r="H123" i="29" s="1"/>
  <c r="G60" i="29"/>
  <c r="H57" i="29"/>
  <c r="H53" i="29"/>
  <c r="H41" i="29"/>
  <c r="H27" i="29"/>
  <c r="C141" i="28"/>
  <c r="H119" i="28"/>
  <c r="H123" i="28" s="1"/>
  <c r="G60" i="28"/>
  <c r="H57" i="28"/>
  <c r="H53" i="28"/>
  <c r="H41" i="28"/>
  <c r="H27" i="28"/>
  <c r="H28" i="28" s="1"/>
  <c r="C141" i="27"/>
  <c r="H119" i="27"/>
  <c r="H123" i="27" s="1"/>
  <c r="G60" i="27"/>
  <c r="H59" i="27" s="1"/>
  <c r="H57" i="27"/>
  <c r="H53" i="27"/>
  <c r="H41" i="27"/>
  <c r="H28" i="27"/>
  <c r="H27" i="27"/>
  <c r="C141" i="26"/>
  <c r="H119" i="26"/>
  <c r="H123" i="26" s="1"/>
  <c r="G60" i="26"/>
  <c r="H59" i="26" s="1"/>
  <c r="H57" i="26"/>
  <c r="H53" i="26"/>
  <c r="H41" i="26"/>
  <c r="H27" i="26"/>
  <c r="H28" i="26" s="1"/>
  <c r="C141" i="25"/>
  <c r="H119" i="25"/>
  <c r="H123" i="25" s="1"/>
  <c r="G60" i="25"/>
  <c r="H57" i="25"/>
  <c r="H53" i="25"/>
  <c r="H41" i="25"/>
  <c r="H27" i="25"/>
  <c r="G58" i="25" s="1"/>
  <c r="C141" i="24"/>
  <c r="H119" i="24"/>
  <c r="H123" i="24" s="1"/>
  <c r="G60" i="24"/>
  <c r="H59" i="24"/>
  <c r="H57" i="24"/>
  <c r="H53" i="24"/>
  <c r="H41" i="24"/>
  <c r="H28" i="24"/>
  <c r="H27" i="24"/>
  <c r="C142" i="23"/>
  <c r="H120" i="23"/>
  <c r="H124" i="23" s="1"/>
  <c r="G60" i="23"/>
  <c r="H59" i="23" s="1"/>
  <c r="H57" i="23"/>
  <c r="H53" i="23"/>
  <c r="H41" i="23"/>
  <c r="H27" i="23"/>
  <c r="C141" i="22"/>
  <c r="H119" i="22"/>
  <c r="H123" i="22" s="1"/>
  <c r="G60" i="22"/>
  <c r="H57" i="22"/>
  <c r="H53" i="22"/>
  <c r="H41" i="22"/>
  <c r="H28" i="22"/>
  <c r="H27" i="22"/>
  <c r="C141" i="21"/>
  <c r="H119" i="21"/>
  <c r="H123" i="21" s="1"/>
  <c r="G60" i="21"/>
  <c r="H59" i="21" s="1"/>
  <c r="H57" i="21"/>
  <c r="H53" i="21"/>
  <c r="H41" i="21"/>
  <c r="H28" i="21"/>
  <c r="H27" i="21"/>
  <c r="C141" i="20"/>
  <c r="H119" i="20"/>
  <c r="H123" i="20" s="1"/>
  <c r="G60" i="20"/>
  <c r="H57" i="20"/>
  <c r="H53" i="20"/>
  <c r="H41" i="20"/>
  <c r="H99" i="20" l="1"/>
  <c r="H80" i="20"/>
  <c r="H100" i="21"/>
  <c r="H80" i="21"/>
  <c r="H100" i="22"/>
  <c r="H80" i="22"/>
  <c r="H100" i="23"/>
  <c r="H80" i="23"/>
  <c r="H100" i="24"/>
  <c r="H80" i="24"/>
  <c r="H100" i="25"/>
  <c r="H80" i="25"/>
  <c r="H100" i="26"/>
  <c r="H80" i="26"/>
  <c r="H100" i="27"/>
  <c r="H80" i="27"/>
  <c r="H100" i="28"/>
  <c r="H80" i="28"/>
  <c r="H100" i="29"/>
  <c r="H80" i="29"/>
  <c r="H100" i="30"/>
  <c r="H80" i="30"/>
  <c r="H100" i="32"/>
  <c r="H80" i="32"/>
  <c r="H100" i="33"/>
  <c r="H80" i="33"/>
  <c r="H100" i="34"/>
  <c r="H80" i="34"/>
  <c r="H100" i="35"/>
  <c r="H80" i="35"/>
  <c r="H98" i="24"/>
  <c r="H101" i="24" s="1"/>
  <c r="H34" i="32"/>
  <c r="I39" i="32" s="1"/>
  <c r="H149" i="32" s="1"/>
  <c r="G58" i="35"/>
  <c r="G58" i="22"/>
  <c r="H34" i="21"/>
  <c r="I90" i="21" s="1"/>
  <c r="H59" i="22"/>
  <c r="H98" i="26"/>
  <c r="H101" i="26" s="1"/>
  <c r="H59" i="25"/>
  <c r="H34" i="30"/>
  <c r="I87" i="30" s="1"/>
  <c r="G58" i="32"/>
  <c r="H59" i="20"/>
  <c r="G58" i="27"/>
  <c r="H58" i="23"/>
  <c r="H28" i="23"/>
  <c r="H97" i="20"/>
  <c r="H98" i="35"/>
  <c r="H101" i="35" s="1"/>
  <c r="H98" i="22"/>
  <c r="H101" i="22" s="1"/>
  <c r="G58" i="21"/>
  <c r="H98" i="21"/>
  <c r="H101" i="21" s="1"/>
  <c r="G58" i="24"/>
  <c r="G58" i="26"/>
  <c r="H98" i="27"/>
  <c r="H101" i="27" s="1"/>
  <c r="H28" i="25"/>
  <c r="H58" i="25"/>
  <c r="H98" i="25"/>
  <c r="H101" i="25" s="1"/>
  <c r="H98" i="29"/>
  <c r="H101" i="29" s="1"/>
  <c r="G58" i="29"/>
  <c r="H59" i="29"/>
  <c r="H28" i="29"/>
  <c r="H98" i="30"/>
  <c r="H101" i="30" s="1"/>
  <c r="G58" i="30"/>
  <c r="H98" i="33"/>
  <c r="H101" i="33" s="1"/>
  <c r="G58" i="33"/>
  <c r="H98" i="34"/>
  <c r="H101" i="34" s="1"/>
  <c r="G58" i="34"/>
  <c r="H28" i="34"/>
  <c r="H58" i="34"/>
  <c r="G58" i="28"/>
  <c r="H58" i="28"/>
  <c r="H98" i="28"/>
  <c r="H101" i="28" s="1"/>
  <c r="H98" i="23"/>
  <c r="H101" i="23" s="1"/>
  <c r="G58" i="23"/>
  <c r="H34" i="35"/>
  <c r="H58" i="35"/>
  <c r="H34" i="33"/>
  <c r="I90" i="33" s="1"/>
  <c r="H58" i="33"/>
  <c r="H58" i="32"/>
  <c r="H58" i="30"/>
  <c r="H58" i="29"/>
  <c r="H34" i="28"/>
  <c r="I90" i="28" s="1"/>
  <c r="H59" i="28"/>
  <c r="H34" i="27"/>
  <c r="H58" i="27"/>
  <c r="H34" i="26"/>
  <c r="I90" i="26" s="1"/>
  <c r="H58" i="26"/>
  <c r="H34" i="24"/>
  <c r="I87" i="24" s="1"/>
  <c r="H58" i="24"/>
  <c r="H34" i="22"/>
  <c r="I90" i="22" s="1"/>
  <c r="H58" i="22"/>
  <c r="H58" i="21"/>
  <c r="H101" i="32" l="1"/>
  <c r="I90" i="24"/>
  <c r="H128" i="27"/>
  <c r="I95" i="27"/>
  <c r="I79" i="27"/>
  <c r="I92" i="27"/>
  <c r="I96" i="27"/>
  <c r="I80" i="27"/>
  <c r="I89" i="27"/>
  <c r="I97" i="27"/>
  <c r="I81" i="27"/>
  <c r="I99" i="27"/>
  <c r="I76" i="27"/>
  <c r="I91" i="27"/>
  <c r="I40" i="27"/>
  <c r="H149" i="27" s="1"/>
  <c r="I93" i="27"/>
  <c r="I77" i="27"/>
  <c r="I94" i="27"/>
  <c r="I78" i="27"/>
  <c r="I88" i="27"/>
  <c r="H128" i="33"/>
  <c r="I95" i="33"/>
  <c r="I78" i="33"/>
  <c r="I99" i="33"/>
  <c r="I96" i="33"/>
  <c r="I79" i="33"/>
  <c r="I89" i="33"/>
  <c r="I97" i="33"/>
  <c r="I80" i="33"/>
  <c r="I76" i="33"/>
  <c r="I91" i="33"/>
  <c r="I40" i="33"/>
  <c r="H149" i="33" s="1"/>
  <c r="I93" i="33"/>
  <c r="I81" i="33"/>
  <c r="I77" i="33"/>
  <c r="I92" i="33"/>
  <c r="I94" i="33"/>
  <c r="I88" i="33"/>
  <c r="I39" i="21"/>
  <c r="H148" i="21" s="1"/>
  <c r="I93" i="21"/>
  <c r="I77" i="21"/>
  <c r="I94" i="21"/>
  <c r="I78" i="21"/>
  <c r="H128" i="21"/>
  <c r="I95" i="21"/>
  <c r="I79" i="21"/>
  <c r="I96" i="21"/>
  <c r="I80" i="21"/>
  <c r="I76" i="21"/>
  <c r="I89" i="21"/>
  <c r="I97" i="21"/>
  <c r="I81" i="21"/>
  <c r="I99" i="21"/>
  <c r="I91" i="21"/>
  <c r="I92" i="21"/>
  <c r="I40" i="21"/>
  <c r="H149" i="21" s="1"/>
  <c r="I88" i="21"/>
  <c r="I87" i="26"/>
  <c r="I94" i="28"/>
  <c r="I77" i="28"/>
  <c r="I97" i="28"/>
  <c r="H128" i="28"/>
  <c r="I95" i="28"/>
  <c r="I79" i="28"/>
  <c r="I81" i="28"/>
  <c r="I96" i="28"/>
  <c r="I80" i="28"/>
  <c r="I89" i="28"/>
  <c r="I99" i="28"/>
  <c r="I76" i="28"/>
  <c r="I92" i="28"/>
  <c r="I91" i="28"/>
  <c r="I93" i="28"/>
  <c r="I78" i="28"/>
  <c r="I40" i="28"/>
  <c r="H149" i="28" s="1"/>
  <c r="I88" i="28"/>
  <c r="I93" i="35"/>
  <c r="I40" i="35"/>
  <c r="H149" i="35" s="1"/>
  <c r="I94" i="35"/>
  <c r="I77" i="35"/>
  <c r="I95" i="35"/>
  <c r="I78" i="35"/>
  <c r="I96" i="35"/>
  <c r="I79" i="35"/>
  <c r="I89" i="35"/>
  <c r="I97" i="35"/>
  <c r="I80" i="35"/>
  <c r="I99" i="35"/>
  <c r="I81" i="35"/>
  <c r="I91" i="35"/>
  <c r="I76" i="35"/>
  <c r="I92" i="35"/>
  <c r="I88" i="35"/>
  <c r="I87" i="28"/>
  <c r="I100" i="28" s="1"/>
  <c r="H64" i="29"/>
  <c r="H71" i="29" s="1"/>
  <c r="I91" i="32"/>
  <c r="I40" i="32"/>
  <c r="H150" i="32" s="1"/>
  <c r="I92" i="32"/>
  <c r="I93" i="32"/>
  <c r="I77" i="32"/>
  <c r="I94" i="32"/>
  <c r="I78" i="32"/>
  <c r="H128" i="32"/>
  <c r="I95" i="32"/>
  <c r="I79" i="32"/>
  <c r="I89" i="32"/>
  <c r="I97" i="32"/>
  <c r="I81" i="32"/>
  <c r="I99" i="32"/>
  <c r="I80" i="32"/>
  <c r="I76" i="32"/>
  <c r="I96" i="32"/>
  <c r="I90" i="32"/>
  <c r="I88" i="32"/>
  <c r="I87" i="32"/>
  <c r="I100" i="32" s="1"/>
  <c r="I87" i="35"/>
  <c r="I90" i="27"/>
  <c r="I39" i="30"/>
  <c r="H148" i="30" s="1"/>
  <c r="I96" i="30"/>
  <c r="I80" i="30"/>
  <c r="I89" i="30"/>
  <c r="I97" i="30"/>
  <c r="I81" i="30"/>
  <c r="I99" i="30"/>
  <c r="I76" i="30"/>
  <c r="I91" i="30"/>
  <c r="I92" i="30"/>
  <c r="I40" i="30"/>
  <c r="H149" i="30" s="1"/>
  <c r="I93" i="30"/>
  <c r="I94" i="30"/>
  <c r="I78" i="30"/>
  <c r="H128" i="30"/>
  <c r="I95" i="30"/>
  <c r="I77" i="30"/>
  <c r="I79" i="30"/>
  <c r="I88" i="30"/>
  <c r="I90" i="30"/>
  <c r="I90" i="35"/>
  <c r="I87" i="33"/>
  <c r="I100" i="33" s="1"/>
  <c r="H128" i="24"/>
  <c r="I95" i="24"/>
  <c r="I79" i="24"/>
  <c r="I92" i="24"/>
  <c r="I96" i="24"/>
  <c r="I80" i="24"/>
  <c r="I89" i="24"/>
  <c r="I97" i="24"/>
  <c r="I81" i="24"/>
  <c r="I99" i="24"/>
  <c r="I76" i="24"/>
  <c r="I91" i="24"/>
  <c r="I93" i="24"/>
  <c r="I77" i="24"/>
  <c r="I94" i="24"/>
  <c r="I78" i="24"/>
  <c r="I40" i="24"/>
  <c r="H149" i="24" s="1"/>
  <c r="I88" i="24"/>
  <c r="I100" i="24" s="1"/>
  <c r="I87" i="21"/>
  <c r="I100" i="21" s="1"/>
  <c r="I87" i="27"/>
  <c r="I100" i="27" s="1"/>
  <c r="I89" i="22"/>
  <c r="I97" i="22"/>
  <c r="I81" i="22"/>
  <c r="I99" i="22"/>
  <c r="I76" i="22"/>
  <c r="I78" i="22"/>
  <c r="I91" i="22"/>
  <c r="I92" i="22"/>
  <c r="I40" i="22"/>
  <c r="H149" i="22" s="1"/>
  <c r="I93" i="22"/>
  <c r="I77" i="22"/>
  <c r="I94" i="22"/>
  <c r="I95" i="22"/>
  <c r="I79" i="22"/>
  <c r="I96" i="22"/>
  <c r="I80" i="22"/>
  <c r="I88" i="22"/>
  <c r="I96" i="26"/>
  <c r="I79" i="26"/>
  <c r="I89" i="26"/>
  <c r="I97" i="26"/>
  <c r="I80" i="26"/>
  <c r="I99" i="26"/>
  <c r="I81" i="26"/>
  <c r="I91" i="26"/>
  <c r="I92" i="26"/>
  <c r="I40" i="26"/>
  <c r="H149" i="26" s="1"/>
  <c r="I93" i="26"/>
  <c r="I76" i="26"/>
  <c r="I94" i="26"/>
  <c r="I77" i="26"/>
  <c r="H128" i="26"/>
  <c r="I95" i="26"/>
  <c r="I78" i="26"/>
  <c r="I88" i="26"/>
  <c r="H64" i="28"/>
  <c r="H71" i="28" s="1"/>
  <c r="I87" i="22"/>
  <c r="I100" i="22" s="1"/>
  <c r="H64" i="22"/>
  <c r="H71" i="22" s="1"/>
  <c r="H64" i="35"/>
  <c r="H71" i="35" s="1"/>
  <c r="H64" i="21"/>
  <c r="H71" i="21" s="1"/>
  <c r="H64" i="24"/>
  <c r="H71" i="24" s="1"/>
  <c r="H64" i="26"/>
  <c r="H71" i="26" s="1"/>
  <c r="H64" i="27"/>
  <c r="H71" i="27" s="1"/>
  <c r="H64" i="25"/>
  <c r="H71" i="25" s="1"/>
  <c r="H64" i="30"/>
  <c r="H71" i="30" s="1"/>
  <c r="H64" i="32"/>
  <c r="H71" i="32" s="1"/>
  <c r="H64" i="33"/>
  <c r="H71" i="33" s="1"/>
  <c r="H64" i="34"/>
  <c r="H71" i="34" s="1"/>
  <c r="H34" i="20"/>
  <c r="H64" i="20"/>
  <c r="H71" i="20" s="1"/>
  <c r="H64" i="23"/>
  <c r="H71" i="23" s="1"/>
  <c r="H100" i="20"/>
  <c r="H34" i="25"/>
  <c r="H34" i="23"/>
  <c r="H34" i="29"/>
  <c r="H34" i="34"/>
  <c r="H128" i="35"/>
  <c r="I39" i="35"/>
  <c r="H148" i="35" s="1"/>
  <c r="I39" i="33"/>
  <c r="H148" i="33" s="1"/>
  <c r="I39" i="28"/>
  <c r="I39" i="27"/>
  <c r="H148" i="27" s="1"/>
  <c r="I39" i="26"/>
  <c r="H148" i="26" s="1"/>
  <c r="I39" i="24"/>
  <c r="H148" i="24" s="1"/>
  <c r="H128" i="22"/>
  <c r="I39" i="22"/>
  <c r="H148" i="22" s="1"/>
  <c r="I78" i="20" l="1"/>
  <c r="I81" i="20"/>
  <c r="I92" i="20"/>
  <c r="I91" i="20"/>
  <c r="I80" i="20"/>
  <c r="I100" i="30"/>
  <c r="I100" i="35"/>
  <c r="I100" i="26"/>
  <c r="I90" i="20"/>
  <c r="I89" i="20"/>
  <c r="I41" i="30"/>
  <c r="H69" i="30" s="1"/>
  <c r="H82" i="22"/>
  <c r="I41" i="32"/>
  <c r="H69" i="32" s="1"/>
  <c r="I101" i="35"/>
  <c r="H131" i="35" s="1"/>
  <c r="I41" i="21"/>
  <c r="H69" i="21" s="1"/>
  <c r="H151" i="22"/>
  <c r="H130" i="22"/>
  <c r="I91" i="34"/>
  <c r="I92" i="34"/>
  <c r="I40" i="34"/>
  <c r="H149" i="34" s="1"/>
  <c r="I78" i="34"/>
  <c r="I93" i="34"/>
  <c r="I77" i="34"/>
  <c r="I94" i="34"/>
  <c r="H128" i="34"/>
  <c r="I95" i="34"/>
  <c r="I79" i="34"/>
  <c r="I89" i="34"/>
  <c r="I97" i="34"/>
  <c r="I81" i="34"/>
  <c r="I76" i="34"/>
  <c r="I96" i="34"/>
  <c r="I99" i="34"/>
  <c r="I80" i="34"/>
  <c r="I88" i="34"/>
  <c r="I87" i="34"/>
  <c r="I90" i="34"/>
  <c r="H82" i="27"/>
  <c r="I39" i="25"/>
  <c r="H148" i="25" s="1"/>
  <c r="I99" i="25"/>
  <c r="I76" i="25"/>
  <c r="I91" i="25"/>
  <c r="I92" i="25"/>
  <c r="I40" i="25"/>
  <c r="H149" i="25" s="1"/>
  <c r="I95" i="25"/>
  <c r="I93" i="25"/>
  <c r="I77" i="25"/>
  <c r="I94" i="25"/>
  <c r="I78" i="25"/>
  <c r="H128" i="25"/>
  <c r="I79" i="25"/>
  <c r="I96" i="25"/>
  <c r="I80" i="25"/>
  <c r="I89" i="25"/>
  <c r="I97" i="25"/>
  <c r="I81" i="25"/>
  <c r="I88" i="25"/>
  <c r="I87" i="25"/>
  <c r="I90" i="25"/>
  <c r="I39" i="29"/>
  <c r="H148" i="29" s="1"/>
  <c r="I93" i="29"/>
  <c r="I77" i="29"/>
  <c r="I96" i="29"/>
  <c r="I94" i="29"/>
  <c r="I78" i="29"/>
  <c r="H128" i="29"/>
  <c r="I95" i="29"/>
  <c r="I79" i="29"/>
  <c r="I99" i="29"/>
  <c r="I80" i="29"/>
  <c r="I89" i="29"/>
  <c r="I97" i="29"/>
  <c r="I81" i="29"/>
  <c r="I76" i="29"/>
  <c r="I91" i="29"/>
  <c r="I92" i="29"/>
  <c r="I40" i="29"/>
  <c r="H149" i="29" s="1"/>
  <c r="I88" i="29"/>
  <c r="I87" i="29"/>
  <c r="I90" i="29"/>
  <c r="I41" i="28"/>
  <c r="H69" i="28" s="1"/>
  <c r="H148" i="28"/>
  <c r="I89" i="23"/>
  <c r="I97" i="23"/>
  <c r="I92" i="23"/>
  <c r="I91" i="23"/>
  <c r="I81" i="23"/>
  <c r="I40" i="23"/>
  <c r="H150" i="23" s="1"/>
  <c r="I80" i="23"/>
  <c r="H129" i="23"/>
  <c r="I93" i="23"/>
  <c r="I79" i="23"/>
  <c r="I95" i="23"/>
  <c r="I77" i="23"/>
  <c r="I96" i="23"/>
  <c r="I94" i="23"/>
  <c r="I78" i="23"/>
  <c r="I76" i="23"/>
  <c r="I99" i="23"/>
  <c r="I88" i="23"/>
  <c r="I90" i="23"/>
  <c r="I87" i="23"/>
  <c r="I100" i="23" s="1"/>
  <c r="I40" i="20"/>
  <c r="H150" i="20" s="1"/>
  <c r="I39" i="20"/>
  <c r="H149" i="20" s="1"/>
  <c r="I79" i="20"/>
  <c r="H82" i="24"/>
  <c r="I101" i="32"/>
  <c r="H106" i="32" s="1"/>
  <c r="H107" i="32" s="1"/>
  <c r="H131" i="32" s="1"/>
  <c r="H82" i="32"/>
  <c r="I76" i="20"/>
  <c r="I101" i="22"/>
  <c r="I41" i="24"/>
  <c r="I101" i="27"/>
  <c r="H106" i="27" s="1"/>
  <c r="H107" i="27" s="1"/>
  <c r="H131" i="27" s="1"/>
  <c r="H82" i="21"/>
  <c r="I101" i="33"/>
  <c r="H106" i="33" s="1"/>
  <c r="H107" i="33" s="1"/>
  <c r="H131" i="33" s="1"/>
  <c r="I41" i="22"/>
  <c r="I101" i="24"/>
  <c r="H106" i="24" s="1"/>
  <c r="H107" i="24" s="1"/>
  <c r="H131" i="24" s="1"/>
  <c r="I101" i="21"/>
  <c r="H106" i="21" s="1"/>
  <c r="H107" i="21" s="1"/>
  <c r="H131" i="21" s="1"/>
  <c r="I41" i="35"/>
  <c r="H82" i="30"/>
  <c r="I41" i="27"/>
  <c r="H69" i="27" s="1"/>
  <c r="H82" i="33"/>
  <c r="I39" i="23"/>
  <c r="H149" i="23" s="1"/>
  <c r="I101" i="30"/>
  <c r="H106" i="30" s="1"/>
  <c r="H107" i="30" s="1"/>
  <c r="H131" i="30" s="1"/>
  <c r="I87" i="20"/>
  <c r="I88" i="20"/>
  <c r="H82" i="35"/>
  <c r="I41" i="26"/>
  <c r="I47" i="30"/>
  <c r="I46" i="30"/>
  <c r="I45" i="30"/>
  <c r="I48" i="30"/>
  <c r="I41" i="33"/>
  <c r="I39" i="34"/>
  <c r="I49" i="28"/>
  <c r="I77" i="20"/>
  <c r="H128" i="20"/>
  <c r="H82" i="28"/>
  <c r="I52" i="28"/>
  <c r="I101" i="28"/>
  <c r="H106" i="28" s="1"/>
  <c r="H107" i="28" s="1"/>
  <c r="H131" i="28" s="1"/>
  <c r="I101" i="26"/>
  <c r="H106" i="26" s="1"/>
  <c r="H107" i="26" s="1"/>
  <c r="H131" i="26" s="1"/>
  <c r="H82" i="26"/>
  <c r="I45" i="21"/>
  <c r="I52" i="21"/>
  <c r="I51" i="21"/>
  <c r="I99" i="20" l="1"/>
  <c r="I100" i="29"/>
  <c r="I100" i="25"/>
  <c r="I100" i="34"/>
  <c r="I47" i="21"/>
  <c r="I51" i="30"/>
  <c r="I52" i="30"/>
  <c r="I49" i="30"/>
  <c r="I50" i="30"/>
  <c r="I47" i="32"/>
  <c r="I47" i="28"/>
  <c r="I45" i="28"/>
  <c r="I48" i="28"/>
  <c r="I48" i="21"/>
  <c r="I49" i="21"/>
  <c r="I51" i="28"/>
  <c r="I50" i="28"/>
  <c r="H106" i="35"/>
  <c r="H107" i="35" s="1"/>
  <c r="I46" i="21"/>
  <c r="I50" i="21"/>
  <c r="I41" i="29"/>
  <c r="I45" i="29" s="1"/>
  <c r="I51" i="32"/>
  <c r="I48" i="32"/>
  <c r="I46" i="32"/>
  <c r="I52" i="32"/>
  <c r="I50" i="32"/>
  <c r="I49" i="32"/>
  <c r="I45" i="32"/>
  <c r="I46" i="28"/>
  <c r="I41" i="25"/>
  <c r="I46" i="25" s="1"/>
  <c r="I101" i="29"/>
  <c r="H106" i="29" s="1"/>
  <c r="H107" i="29" s="1"/>
  <c r="H131" i="29" s="1"/>
  <c r="H82" i="25"/>
  <c r="H130" i="25" s="1"/>
  <c r="H82" i="29"/>
  <c r="H151" i="29" s="1"/>
  <c r="H130" i="26"/>
  <c r="H151" i="26"/>
  <c r="I47" i="22"/>
  <c r="H69" i="22"/>
  <c r="H130" i="35"/>
  <c r="H151" i="35"/>
  <c r="H130" i="32"/>
  <c r="H152" i="32"/>
  <c r="H151" i="27"/>
  <c r="H130" i="27"/>
  <c r="I51" i="24"/>
  <c r="H69" i="24"/>
  <c r="I47" i="26"/>
  <c r="H69" i="26"/>
  <c r="I41" i="34"/>
  <c r="H69" i="34" s="1"/>
  <c r="H148" i="34"/>
  <c r="I41" i="20"/>
  <c r="I50" i="20" s="1"/>
  <c r="H130" i="30"/>
  <c r="H151" i="30"/>
  <c r="H130" i="21"/>
  <c r="H151" i="21"/>
  <c r="H151" i="24"/>
  <c r="H130" i="24"/>
  <c r="H130" i="33"/>
  <c r="H151" i="33"/>
  <c r="H130" i="28"/>
  <c r="H151" i="28"/>
  <c r="I48" i="35"/>
  <c r="H69" i="35"/>
  <c r="H106" i="22"/>
  <c r="H107" i="22" s="1"/>
  <c r="H131" i="22"/>
  <c r="I48" i="24"/>
  <c r="I52" i="22"/>
  <c r="I51" i="22"/>
  <c r="I48" i="22"/>
  <c r="I46" i="22"/>
  <c r="I45" i="22"/>
  <c r="I51" i="33"/>
  <c r="H69" i="33"/>
  <c r="H82" i="20"/>
  <c r="I101" i="23"/>
  <c r="H106" i="23" s="1"/>
  <c r="H107" i="23" s="1"/>
  <c r="H132" i="23" s="1"/>
  <c r="I51" i="35"/>
  <c r="I50" i="24"/>
  <c r="I47" i="24"/>
  <c r="I45" i="24"/>
  <c r="I52" i="24"/>
  <c r="I51" i="27"/>
  <c r="I49" i="24"/>
  <c r="I47" i="27"/>
  <c r="I46" i="24"/>
  <c r="I51" i="25"/>
  <c r="I101" i="25"/>
  <c r="H106" i="25" s="1"/>
  <c r="H107" i="25" s="1"/>
  <c r="H131" i="25" s="1"/>
  <c r="I52" i="25"/>
  <c r="I46" i="33"/>
  <c r="I41" i="23"/>
  <c r="H69" i="23" s="1"/>
  <c r="H82" i="23"/>
  <c r="I50" i="35"/>
  <c r="I47" i="35"/>
  <c r="I49" i="35"/>
  <c r="I45" i="35"/>
  <c r="I46" i="35"/>
  <c r="I50" i="22"/>
  <c r="I49" i="22"/>
  <c r="I52" i="35"/>
  <c r="I49" i="26"/>
  <c r="I51" i="26"/>
  <c r="I52" i="26"/>
  <c r="I46" i="26"/>
  <c r="I45" i="26"/>
  <c r="I48" i="26"/>
  <c r="I50" i="26"/>
  <c r="I46" i="27"/>
  <c r="I49" i="27"/>
  <c r="I45" i="27"/>
  <c r="I52" i="27"/>
  <c r="I48" i="27"/>
  <c r="I50" i="27"/>
  <c r="I48" i="33"/>
  <c r="I100" i="20"/>
  <c r="I105" i="20" s="1"/>
  <c r="I106" i="20" s="1"/>
  <c r="H131" i="20" s="1"/>
  <c r="I50" i="33"/>
  <c r="I49" i="33"/>
  <c r="I45" i="33"/>
  <c r="I52" i="33"/>
  <c r="I47" i="33"/>
  <c r="H82" i="34"/>
  <c r="I101" i="34"/>
  <c r="H106" i="34" s="1"/>
  <c r="H107" i="34" s="1"/>
  <c r="H131" i="34" s="1"/>
  <c r="I49" i="29" l="1"/>
  <c r="I53" i="30"/>
  <c r="I53" i="21"/>
  <c r="H70" i="21" s="1"/>
  <c r="H72" i="21" s="1"/>
  <c r="H129" i="21" s="1"/>
  <c r="I53" i="28"/>
  <c r="H150" i="28" s="1"/>
  <c r="H152" i="28" s="1"/>
  <c r="I50" i="25"/>
  <c r="I47" i="25"/>
  <c r="I49" i="25"/>
  <c r="H69" i="25"/>
  <c r="I45" i="25"/>
  <c r="I46" i="29"/>
  <c r="I47" i="29"/>
  <c r="I53" i="32"/>
  <c r="H70" i="32" s="1"/>
  <c r="H72" i="32" s="1"/>
  <c r="H129" i="32" s="1"/>
  <c r="H130" i="29"/>
  <c r="I48" i="25"/>
  <c r="H69" i="29"/>
  <c r="I48" i="29"/>
  <c r="I51" i="29"/>
  <c r="I50" i="29"/>
  <c r="I52" i="29"/>
  <c r="H151" i="25"/>
  <c r="I46" i="20"/>
  <c r="I47" i="20"/>
  <c r="I52" i="20"/>
  <c r="I48" i="20"/>
  <c r="H70" i="30"/>
  <c r="H72" i="30" s="1"/>
  <c r="H129" i="30" s="1"/>
  <c r="H150" i="30"/>
  <c r="H152" i="30" s="1"/>
  <c r="H131" i="23"/>
  <c r="H152" i="23"/>
  <c r="H130" i="34"/>
  <c r="H151" i="34"/>
  <c r="I51" i="20"/>
  <c r="H69" i="20"/>
  <c r="I45" i="20"/>
  <c r="I49" i="20"/>
  <c r="H130" i="20"/>
  <c r="H152" i="20"/>
  <c r="I53" i="35"/>
  <c r="I53" i="22"/>
  <c r="H70" i="28"/>
  <c r="H72" i="28" s="1"/>
  <c r="H129" i="28" s="1"/>
  <c r="I53" i="24"/>
  <c r="I53" i="27"/>
  <c r="I45" i="34"/>
  <c r="I48" i="34"/>
  <c r="I45" i="23"/>
  <c r="I46" i="23"/>
  <c r="I47" i="23"/>
  <c r="I51" i="23"/>
  <c r="I49" i="23"/>
  <c r="I48" i="23"/>
  <c r="I50" i="23"/>
  <c r="I52" i="23"/>
  <c r="I46" i="34"/>
  <c r="I49" i="34"/>
  <c r="I50" i="34"/>
  <c r="I52" i="34"/>
  <c r="I51" i="34"/>
  <c r="I53" i="26"/>
  <c r="I53" i="33"/>
  <c r="I47" i="34"/>
  <c r="H150" i="21" l="1"/>
  <c r="H152" i="21" s="1"/>
  <c r="H151" i="32"/>
  <c r="H153" i="32" s="1"/>
  <c r="I53" i="25"/>
  <c r="H70" i="25" s="1"/>
  <c r="H72" i="25" s="1"/>
  <c r="H129" i="25" s="1"/>
  <c r="I53" i="29"/>
  <c r="I53" i="20"/>
  <c r="H70" i="20" s="1"/>
  <c r="H72" i="20" s="1"/>
  <c r="H129" i="20" s="1"/>
  <c r="H70" i="29"/>
  <c r="H72" i="29" s="1"/>
  <c r="H129" i="29" s="1"/>
  <c r="H150" i="29"/>
  <c r="H152" i="29" s="1"/>
  <c r="H150" i="24"/>
  <c r="H152" i="24" s="1"/>
  <c r="H70" i="24"/>
  <c r="H72" i="24" s="1"/>
  <c r="H129" i="24" s="1"/>
  <c r="H70" i="22"/>
  <c r="H72" i="22" s="1"/>
  <c r="H129" i="22" s="1"/>
  <c r="H150" i="22"/>
  <c r="H152" i="22" s="1"/>
  <c r="H70" i="33"/>
  <c r="H72" i="33" s="1"/>
  <c r="H129" i="33" s="1"/>
  <c r="H150" i="33"/>
  <c r="H152" i="33" s="1"/>
  <c r="H70" i="26"/>
  <c r="H72" i="26" s="1"/>
  <c r="H129" i="26" s="1"/>
  <c r="H150" i="26"/>
  <c r="H152" i="26" s="1"/>
  <c r="H70" i="35"/>
  <c r="H72" i="35" s="1"/>
  <c r="H129" i="35" s="1"/>
  <c r="H150" i="35"/>
  <c r="H152" i="35" s="1"/>
  <c r="H70" i="27"/>
  <c r="H72" i="27" s="1"/>
  <c r="H129" i="27" s="1"/>
  <c r="H150" i="27"/>
  <c r="H152" i="27" s="1"/>
  <c r="I53" i="34"/>
  <c r="I53" i="23"/>
  <c r="G60" i="19"/>
  <c r="H150" i="25" l="1"/>
  <c r="H152" i="25" s="1"/>
  <c r="H151" i="20"/>
  <c r="H153" i="20" s="1"/>
  <c r="G7" i="7" s="1"/>
  <c r="H7" i="7" s="1"/>
  <c r="H70" i="34"/>
  <c r="H72" i="34" s="1"/>
  <c r="H129" i="34" s="1"/>
  <c r="H150" i="34"/>
  <c r="H152" i="34" s="1"/>
  <c r="H151" i="23"/>
  <c r="H153" i="23" s="1"/>
  <c r="H70" i="23"/>
  <c r="H72" i="23" s="1"/>
  <c r="H130" i="23" s="1"/>
  <c r="G3" i="5"/>
  <c r="H3" i="5" s="1"/>
  <c r="H3" i="6"/>
  <c r="I3" i="6" s="1"/>
  <c r="H4" i="6"/>
  <c r="H6" i="6"/>
  <c r="H7" i="6"/>
  <c r="H8" i="6"/>
  <c r="H10" i="6"/>
  <c r="H11" i="6"/>
  <c r="H12" i="6"/>
  <c r="H14" i="6"/>
  <c r="I2" i="6"/>
  <c r="G9" i="5"/>
  <c r="H9" i="5" s="1"/>
  <c r="G4" i="5"/>
  <c r="H4" i="5" s="1"/>
  <c r="H5" i="5" l="1"/>
  <c r="H112" i="20" s="1"/>
  <c r="J2" i="6"/>
  <c r="I9" i="5"/>
  <c r="J9" i="5" s="1"/>
  <c r="I11" i="6"/>
  <c r="J11" i="6" s="1"/>
  <c r="I10" i="6"/>
  <c r="I8" i="6"/>
  <c r="J8" i="6" s="1"/>
  <c r="I7" i="6"/>
  <c r="J7" i="6" s="1"/>
  <c r="I6" i="6"/>
  <c r="J6" i="6" s="1"/>
  <c r="I4" i="6"/>
  <c r="J4" i="6" s="1"/>
  <c r="I14" i="6"/>
  <c r="J14" i="6" s="1"/>
  <c r="I12" i="6"/>
  <c r="J12" i="6" s="1"/>
  <c r="J3" i="6"/>
  <c r="I9" i="6" l="1"/>
  <c r="J9" i="6" s="1"/>
  <c r="J10" i="6"/>
  <c r="I15" i="6"/>
  <c r="J10" i="5"/>
  <c r="H112" i="19" s="1"/>
  <c r="J15" i="6" l="1"/>
  <c r="I16" i="6"/>
  <c r="J16" i="6" s="1"/>
  <c r="H112" i="25"/>
  <c r="H111" i="20"/>
  <c r="H112" i="29"/>
  <c r="H112" i="22"/>
  <c r="H112" i="35"/>
  <c r="H112" i="30"/>
  <c r="H112" i="32"/>
  <c r="H112" i="27"/>
  <c r="H112" i="21"/>
  <c r="H112" i="33"/>
  <c r="H112" i="28"/>
  <c r="H112" i="23"/>
  <c r="H112" i="24"/>
  <c r="H112" i="34"/>
  <c r="H112" i="26"/>
  <c r="C141" i="19"/>
  <c r="H119" i="19"/>
  <c r="H123" i="19" s="1"/>
  <c r="H59" i="19"/>
  <c r="H57" i="19"/>
  <c r="H53" i="19"/>
  <c r="H41" i="19"/>
  <c r="H27" i="19"/>
  <c r="H28" i="19" s="1"/>
  <c r="H100" i="19" l="1"/>
  <c r="H80" i="19"/>
  <c r="H111" i="22"/>
  <c r="H111" i="32"/>
  <c r="H111" i="21"/>
  <c r="H111" i="33"/>
  <c r="H113" i="33" s="1"/>
  <c r="H132" i="33" s="1"/>
  <c r="H133" i="33" s="1"/>
  <c r="H111" i="24"/>
  <c r="H111" i="34"/>
  <c r="H113" i="34" s="1"/>
  <c r="H132" i="34" s="1"/>
  <c r="H133" i="34" s="1"/>
  <c r="H111" i="26"/>
  <c r="H113" i="26" s="1"/>
  <c r="H132" i="26" s="1"/>
  <c r="H133" i="26" s="1"/>
  <c r="H111" i="28"/>
  <c r="H113" i="28" s="1"/>
  <c r="H132" i="28" s="1"/>
  <c r="H133" i="28" s="1"/>
  <c r="H111" i="35"/>
  <c r="H111" i="27"/>
  <c r="H111" i="23"/>
  <c r="H114" i="23" s="1"/>
  <c r="H133" i="23" s="1"/>
  <c r="H134" i="23" s="1"/>
  <c r="H111" i="30"/>
  <c r="H111" i="25"/>
  <c r="H113" i="25" s="1"/>
  <c r="H132" i="25" s="1"/>
  <c r="H133" i="25" s="1"/>
  <c r="H111" i="19"/>
  <c r="H113" i="19" s="1"/>
  <c r="H132" i="19" s="1"/>
  <c r="H110" i="20"/>
  <c r="H113" i="20" s="1"/>
  <c r="H132" i="20" s="1"/>
  <c r="H133" i="20" s="1"/>
  <c r="H111" i="29"/>
  <c r="H113" i="29" s="1"/>
  <c r="H132" i="29" s="1"/>
  <c r="H133" i="29" s="1"/>
  <c r="H58" i="19"/>
  <c r="H64" i="19" s="1"/>
  <c r="H71" i="19" s="1"/>
  <c r="G58" i="19"/>
  <c r="H113" i="22"/>
  <c r="H132" i="22" s="1"/>
  <c r="H133" i="22" s="1"/>
  <c r="H113" i="30"/>
  <c r="H132" i="30" s="1"/>
  <c r="H133" i="30" s="1"/>
  <c r="H113" i="32"/>
  <c r="H132" i="32" s="1"/>
  <c r="H133" i="32" s="1"/>
  <c r="H113" i="35"/>
  <c r="H132" i="35" s="1"/>
  <c r="H133" i="35" s="1"/>
  <c r="H113" i="21"/>
  <c r="H132" i="21" s="1"/>
  <c r="H133" i="21" s="1"/>
  <c r="H113" i="24"/>
  <c r="H132" i="24" s="1"/>
  <c r="H133" i="24" s="1"/>
  <c r="H113" i="27"/>
  <c r="H132" i="27" s="1"/>
  <c r="H133" i="27" s="1"/>
  <c r="H98" i="19"/>
  <c r="H101" i="19" s="1"/>
  <c r="I120" i="21" l="1"/>
  <c r="I121" i="21"/>
  <c r="I122" i="21"/>
  <c r="I123" i="21"/>
  <c r="H134" i="21" s="1"/>
  <c r="H135" i="21" s="1"/>
  <c r="E20" i="7" s="1"/>
  <c r="F20" i="7" s="1"/>
  <c r="I117" i="21"/>
  <c r="I118" i="21"/>
  <c r="I122" i="24"/>
  <c r="I117" i="24"/>
  <c r="I123" i="24"/>
  <c r="H134" i="24" s="1"/>
  <c r="H135" i="24" s="1"/>
  <c r="E19" i="7" s="1"/>
  <c r="F19" i="7" s="1"/>
  <c r="I118" i="24"/>
  <c r="I120" i="24"/>
  <c r="I121" i="24"/>
  <c r="I120" i="26"/>
  <c r="I123" i="26"/>
  <c r="H134" i="26" s="1"/>
  <c r="H135" i="26" s="1"/>
  <c r="E18" i="7" s="1"/>
  <c r="F18" i="7" s="1"/>
  <c r="I121" i="26"/>
  <c r="I122" i="26"/>
  <c r="I117" i="26"/>
  <c r="I118" i="26"/>
  <c r="I122" i="27"/>
  <c r="I123" i="27"/>
  <c r="H134" i="27" s="1"/>
  <c r="H135" i="27" s="1"/>
  <c r="E17" i="7" s="1"/>
  <c r="F17" i="7" s="1"/>
  <c r="I117" i="27"/>
  <c r="I120" i="27"/>
  <c r="I121" i="27"/>
  <c r="I118" i="27"/>
  <c r="I118" i="25"/>
  <c r="I120" i="25"/>
  <c r="I121" i="25"/>
  <c r="I122" i="25"/>
  <c r="I123" i="25"/>
  <c r="H134" i="25" s="1"/>
  <c r="H135" i="25" s="1"/>
  <c r="E16" i="7" s="1"/>
  <c r="F16" i="7" s="1"/>
  <c r="I117" i="25"/>
  <c r="I121" i="29"/>
  <c r="I122" i="29"/>
  <c r="I120" i="29"/>
  <c r="I123" i="29"/>
  <c r="H134" i="29" s="1"/>
  <c r="H135" i="29" s="1"/>
  <c r="E15" i="7" s="1"/>
  <c r="F15" i="7" s="1"/>
  <c r="I117" i="29"/>
  <c r="I118" i="29"/>
  <c r="I123" i="30"/>
  <c r="H134" i="30" s="1"/>
  <c r="H135" i="30" s="1"/>
  <c r="E14" i="7" s="1"/>
  <c r="F14" i="7" s="1"/>
  <c r="I118" i="30"/>
  <c r="I120" i="30"/>
  <c r="I121" i="30"/>
  <c r="I122" i="30"/>
  <c r="I117" i="30"/>
  <c r="I120" i="32"/>
  <c r="I121" i="32"/>
  <c r="I122" i="32"/>
  <c r="I117" i="32"/>
  <c r="I118" i="32"/>
  <c r="I123" i="32"/>
  <c r="H134" i="32" s="1"/>
  <c r="H135" i="32" s="1"/>
  <c r="E13" i="7" s="1"/>
  <c r="F13" i="7" s="1"/>
  <c r="I123" i="33"/>
  <c r="H134" i="33" s="1"/>
  <c r="H135" i="33" s="1"/>
  <c r="E12" i="7" s="1"/>
  <c r="F12" i="7" s="1"/>
  <c r="I118" i="33"/>
  <c r="I120" i="33"/>
  <c r="I121" i="33"/>
  <c r="I122" i="33"/>
  <c r="I117" i="33"/>
  <c r="I122" i="34"/>
  <c r="I117" i="34"/>
  <c r="I123" i="34"/>
  <c r="H134" i="34" s="1"/>
  <c r="H135" i="34" s="1"/>
  <c r="E11" i="7" s="1"/>
  <c r="F11" i="7" s="1"/>
  <c r="I118" i="34"/>
  <c r="I121" i="34"/>
  <c r="I120" i="34"/>
  <c r="I123" i="28"/>
  <c r="H134" i="28" s="1"/>
  <c r="H135" i="28" s="1"/>
  <c r="E10" i="7" s="1"/>
  <c r="F10" i="7" s="1"/>
  <c r="I118" i="28"/>
  <c r="I120" i="28"/>
  <c r="I121" i="28"/>
  <c r="I122" i="28"/>
  <c r="I117" i="28"/>
  <c r="I117" i="22"/>
  <c r="I118" i="22" s="1"/>
  <c r="I123" i="22"/>
  <c r="H134" i="22" s="1"/>
  <c r="H135" i="22" s="1"/>
  <c r="E21" i="7" s="1"/>
  <c r="F21" i="7" s="1"/>
  <c r="I124" i="23"/>
  <c r="H135" i="23" s="1"/>
  <c r="H136" i="23" s="1"/>
  <c r="E9" i="7" s="1"/>
  <c r="F9" i="7" s="1"/>
  <c r="I9" i="7" s="1"/>
  <c r="I118" i="23"/>
  <c r="I119" i="23" s="1"/>
  <c r="I123" i="23" s="1"/>
  <c r="I117" i="35"/>
  <c r="I123" i="35"/>
  <c r="H134" i="35" s="1"/>
  <c r="H135" i="35" s="1"/>
  <c r="E22" i="7" s="1"/>
  <c r="F22" i="7" s="1"/>
  <c r="I123" i="20"/>
  <c r="H134" i="20" s="1"/>
  <c r="H135" i="20" s="1"/>
  <c r="E7" i="7" s="1"/>
  <c r="I117" i="20"/>
  <c r="I118" i="20" s="1"/>
  <c r="H34" i="19"/>
  <c r="I39" i="19" l="1"/>
  <c r="H148" i="19" s="1"/>
  <c r="I92" i="19"/>
  <c r="I93" i="19"/>
  <c r="I95" i="19"/>
  <c r="I94" i="19"/>
  <c r="I81" i="19"/>
  <c r="I80" i="19"/>
  <c r="I40" i="19"/>
  <c r="H149" i="19" s="1"/>
  <c r="H128" i="19"/>
  <c r="I96" i="19"/>
  <c r="I79" i="19"/>
  <c r="I99" i="19"/>
  <c r="I77" i="19"/>
  <c r="I78" i="19"/>
  <c r="I91" i="19"/>
  <c r="I97" i="19"/>
  <c r="I76" i="19"/>
  <c r="I89" i="19"/>
  <c r="I88" i="19"/>
  <c r="I90" i="19"/>
  <c r="I87" i="19"/>
  <c r="I100" i="19" s="1"/>
  <c r="I118" i="35"/>
  <c r="I122" i="35" s="1"/>
  <c r="I21" i="7"/>
  <c r="K21" i="7"/>
  <c r="I22" i="7"/>
  <c r="K22" i="7"/>
  <c r="I18" i="7"/>
  <c r="K18" i="7"/>
  <c r="I16" i="7"/>
  <c r="K16" i="7"/>
  <c r="I19" i="7"/>
  <c r="K19" i="7"/>
  <c r="I14" i="7"/>
  <c r="K14" i="7"/>
  <c r="I12" i="7"/>
  <c r="K12" i="7"/>
  <c r="I20" i="7"/>
  <c r="K20" i="7"/>
  <c r="I11" i="7"/>
  <c r="K11" i="7"/>
  <c r="I17" i="7"/>
  <c r="K17" i="7"/>
  <c r="I10" i="7"/>
  <c r="K10" i="7"/>
  <c r="K9" i="7"/>
  <c r="I13" i="7"/>
  <c r="K13" i="7"/>
  <c r="I15" i="7"/>
  <c r="K15" i="7"/>
  <c r="F7" i="7"/>
  <c r="I122" i="22"/>
  <c r="I122" i="23"/>
  <c r="I121" i="22"/>
  <c r="I121" i="23"/>
  <c r="I120" i="20"/>
  <c r="I121" i="20"/>
  <c r="I122" i="20"/>
  <c r="I120" i="22"/>
  <c r="I41" i="19" l="1"/>
  <c r="H69" i="19" s="1"/>
  <c r="H82" i="19"/>
  <c r="I121" i="35"/>
  <c r="I120" i="35"/>
  <c r="I101" i="19"/>
  <c r="I7" i="7"/>
  <c r="K7" i="7"/>
  <c r="I45" i="19" l="1"/>
  <c r="I51" i="19"/>
  <c r="I46" i="19"/>
  <c r="I49" i="19"/>
  <c r="I48" i="19"/>
  <c r="I50" i="19"/>
  <c r="I47" i="19"/>
  <c r="I52" i="19"/>
  <c r="H130" i="19"/>
  <c r="H151" i="19"/>
  <c r="H106" i="19"/>
  <c r="H107" i="19" s="1"/>
  <c r="H131" i="19"/>
  <c r="I53" i="19" l="1"/>
  <c r="H70" i="19" s="1"/>
  <c r="H72" i="19" s="1"/>
  <c r="H150" i="19"/>
  <c r="H152" i="19" s="1"/>
  <c r="G8" i="7" s="1"/>
  <c r="H8" i="7" s="1"/>
  <c r="G28" i="7" s="1"/>
  <c r="H129" i="19" l="1"/>
  <c r="H133" i="19" s="1"/>
  <c r="I123" i="19" l="1"/>
  <c r="H134" i="19" s="1"/>
  <c r="H135" i="19" s="1"/>
  <c r="E8" i="7" s="1"/>
  <c r="F8" i="7" s="1"/>
  <c r="I8" i="7" s="1"/>
  <c r="I117" i="19"/>
  <c r="I118" i="19" s="1"/>
  <c r="K8" i="7" l="1"/>
  <c r="K28" i="7" s="1"/>
  <c r="E28" i="7"/>
  <c r="I28" i="7"/>
  <c r="I121" i="19"/>
  <c r="I120" i="19"/>
  <c r="I122" i="19"/>
</calcChain>
</file>

<file path=xl/sharedStrings.xml><?xml version="1.0" encoding="utf-8"?>
<sst xmlns="http://schemas.openxmlformats.org/spreadsheetml/2006/main" count="3824" uniqueCount="233">
  <si>
    <t>RESUMO</t>
  </si>
  <si>
    <t>VALOR TOTAL</t>
  </si>
  <si>
    <t>RETIDO NA CONTA VINCULADA</t>
  </si>
  <si>
    <t>VALOR ANUAL</t>
  </si>
  <si>
    <t>VALOR 30 MESES</t>
  </si>
  <si>
    <t>Item</t>
  </si>
  <si>
    <t>Posto</t>
  </si>
  <si>
    <t>Local</t>
  </si>
  <si>
    <t>Qtde</t>
  </si>
  <si>
    <t>Valor Unitário</t>
  </si>
  <si>
    <t>Valor Mensal</t>
  </si>
  <si>
    <t>Supervisor</t>
  </si>
  <si>
    <t>SEDE (SR/PF/RJ)</t>
  </si>
  <si>
    <t>Assistente Administrativo Sênior</t>
  </si>
  <si>
    <t>DEAIN</t>
  </si>
  <si>
    <t>DELEMIG/SDU</t>
  </si>
  <si>
    <t>DELEMIG/LEBLON</t>
  </si>
  <si>
    <t>DELEMIG/RIO SUL</t>
  </si>
  <si>
    <t>DELEMIG/VIA PARQUE</t>
  </si>
  <si>
    <t>DEAER/SDU</t>
  </si>
  <si>
    <t>DPF/NIG/RJ</t>
  </si>
  <si>
    <t xml:space="preserve">DPF/MCE/RJ </t>
  </si>
  <si>
    <t>DPF/NRI/RJ</t>
  </si>
  <si>
    <t>DPF/VRA/RJ</t>
  </si>
  <si>
    <t>DPF/GOY/RJ</t>
  </si>
  <si>
    <t>POSPET</t>
  </si>
  <si>
    <t>DPF/ARS/RJ</t>
  </si>
  <si>
    <t>DEPOM/ARS</t>
  </si>
  <si>
    <t>TOTAL</t>
  </si>
  <si>
    <t xml:space="preserve">PLANILHA DE CUSTOS E FORMAÇÃO DE PREÇOS </t>
  </si>
  <si>
    <t xml:space="preserve">Processo nº: </t>
  </si>
  <si>
    <t xml:space="preserve">Pregão </t>
  </si>
  <si>
    <t>Data do Pregão: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</si>
  <si>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</si>
  <si>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</si>
  <si>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</si>
  <si>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</si>
  <si>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</si>
  <si>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</si>
  <si>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</si>
  <si>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</si>
  <si>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</si>
  <si>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</si>
  <si>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</si>
  <si>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</si>
  <si>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medida):</t>
  </si>
  <si>
    <t>Cargo:</t>
  </si>
  <si>
    <t>MÃO-DE-OBRA VINCULADA À EXECUÇÃO CONTRATUAL</t>
  </si>
  <si>
    <t>Dados complementares para composição dos custos referente à mão-de-obra</t>
  </si>
  <si>
    <t>Tipo do serviço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</si>
  <si>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</si>
  <si>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</si>
  <si>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</si>
  <si>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</si>
  <si>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2023/2024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</si>
  <si>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</si>
  <si>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</si>
  <si>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</si>
  <si>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</si>
  <si>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</si>
  <si>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Sim/Não</t>
  </si>
  <si>
    <t>S</t>
  </si>
  <si>
    <t>Adicional de insalubridade</t>
  </si>
  <si>
    <t>N</t>
  </si>
  <si>
    <t>Adicional noturno</t>
  </si>
  <si>
    <t>E</t>
  </si>
  <si>
    <t xml:space="preserve">Hora noturna adicional - ou hora noturna reduzida </t>
  </si>
  <si>
    <t>F</t>
  </si>
  <si>
    <t>Adicional de hora extra no feriado</t>
  </si>
  <si>
    <t>G</t>
  </si>
  <si>
    <t>Outros (especificar)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</si>
  <si>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</si>
  <si>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</si>
  <si>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</si>
  <si>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</si>
  <si>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</si>
  <si>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</si>
  <si>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</si>
  <si>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</si>
  <si>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</si>
  <si>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</si>
  <si>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</si>
  <si>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</si>
  <si>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</si>
  <si>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</si>
  <si>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</si>
  <si>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(SAT)</t>
  </si>
  <si>
    <t>SESC ou SESI</t>
  </si>
  <si>
    <t>SENAI ou SENAC</t>
  </si>
  <si>
    <t>SEBRAE</t>
  </si>
  <si>
    <t>INCRA</t>
  </si>
  <si>
    <t>I</t>
  </si>
  <si>
    <t>FGTS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</si>
  <si>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</si>
  <si>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</si>
  <si>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</si>
  <si>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</si>
  <si>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</si>
  <si>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</si>
  <si>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</si>
  <si>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</si>
  <si>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</si>
  <si>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Auxílio-Refeição/Alimentação</t>
  </si>
  <si>
    <t>Plano de Assistência Médica</t>
  </si>
  <si>
    <t>Plano de Assistência Odontológica</t>
  </si>
  <si>
    <t>Benefício Social Familiar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</si>
  <si>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</si>
  <si>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</si>
  <si>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</si>
  <si>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</si>
  <si>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</si>
  <si>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</si>
  <si>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Estimativa de que 5% dos empregados serão substituídos durante um ano. (1 / 12)*0,05</t>
  </si>
  <si>
    <t>Incidência do FGTS sobre o Aviso Prévio Indenizado</t>
  </si>
  <si>
    <t>8% do aviso prévio indenizado = 0,034%</t>
  </si>
  <si>
    <t>Multa do FGTS e contribuição social sobre o Aviso Prévio Indenizado</t>
  </si>
  <si>
    <t>A soma dos percentuais das Multas do FGTS sobre o API e sobre o APT deve resultar em 4%, conforme orientação comprasnet &lt;https://antigo.comprasgovernamentais.gov.br/index.php/noticias/1238-extincao-contribuicao-social-sobre-o-fgts&gt;</t>
  </si>
  <si>
    <t>Aviso Prévio Trabalhado</t>
  </si>
  <si>
    <t>Redução de 7 dias ou de 2h por dia para 100 % dos empregados. Percentual relativo a contrato de 12 (doze) meses. {[(1/30 X 7)] / 12}</t>
  </si>
  <si>
    <t>Incidência dos encargos do submódulo 2.2 sobre o Aviso Prévio Trabalhado</t>
  </si>
  <si>
    <t>Encargos x %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</si>
  <si>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</si>
  <si>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</si>
  <si>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</si>
  <si>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</si>
  <si>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</si>
  <si>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</si>
  <si>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 xml:space="preserve">Está contemplado no submódulo 2.1 Férias e Adicional de Férias </t>
  </si>
  <si>
    <t>Substituto na cobertura de Ausências Legais</t>
  </si>
  <si>
    <t xml:space="preserve">Estima-se que cada empregado poderá usufruir de 1 (um) dia de licença por ano para ausências legais (Acórdão-TCU nº 1.904-P, de 2007) [1/30/12].
</t>
  </si>
  <si>
    <t>Substituto na Cobertura de Licença Paternidade</t>
  </si>
  <si>
    <t>Considerou-se a taxa de natalidade de 1,62% (IBGE 2023) a força de trabalho masculina de 50% e 5 dias de licença por ano.
no mês; 12 = nº meses no ano; 1,5% = média trabalhadores que são pais durante o ano
((Acórdão-TCU nº 1.904-P, de 2007).</t>
  </si>
  <si>
    <t>Substituto na Cobertura de Licença Maternidade</t>
  </si>
  <si>
    <t>Cabe à contratada a provisão relativa às férias (1/12) e adicional de férias (1/12/3). Para o cálculo foi considerada a taxa de natalidade de 1,62% ao ano (IBGE 2023), a força de trabalho feminina de 50% e 120 dias de licença por ano.
{[(1 / 12) + (1 /12) + (1 / 12 / 3)] x (4 / 12) x 1,62% x 50%}</t>
  </si>
  <si>
    <t>Auxílio-Doença</t>
  </si>
  <si>
    <t>Estima-se que o empregado poderá se ausentar por essa razão durante cinco dias no ano. Dados estatísticos extraídos do Acórdão-TCU nº 1.904/2007-P [5/30/12].</t>
  </si>
  <si>
    <t>Substituto na Cobertura das Ausências por Acidente de Trabalho</t>
  </si>
  <si>
    <t>Estima-se uma licença de 15 dias por ano para 1,22% dos empregados. Esta taxa foi obtida 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</si>
  <si>
    <t>Subtotal</t>
  </si>
  <si>
    <t>M</t>
  </si>
  <si>
    <t>Incidência do Submódulo 2.2 sobre o custo de reposição (A,B,C e D)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</si>
  <si>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</si>
  <si>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</si>
  <si>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</si>
  <si>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</si>
  <si>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</t>
  </si>
  <si>
    <t>Equipamentos</t>
  </si>
  <si>
    <t>Materiais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</si>
  <si>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</si>
  <si>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</si>
  <si>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</si>
  <si>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</si>
  <si>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</si>
  <si>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</si>
  <si>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</si>
  <si>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</si>
  <si>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</si>
  <si>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</si>
  <si>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</si>
  <si>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</si>
  <si>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</si>
  <si>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</si>
  <si>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</si>
  <si>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</si>
  <si>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</si>
  <si>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</si>
  <si>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</si>
  <si>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</si>
  <si>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</si>
  <si>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</si>
  <si>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POSTO</t>
  </si>
  <si>
    <t>Adm</t>
  </si>
  <si>
    <t>VALORES RETIDOS PARA A CONTA VINCULADA</t>
  </si>
  <si>
    <t>Mão-de-Obra vinculada à execução contratual (valor por empregado)</t>
  </si>
  <si>
    <t>Modulo 2.1 -  13° Salário</t>
  </si>
  <si>
    <t xml:space="preserve">Modulo 2.1- Adicional de Férias </t>
  </si>
  <si>
    <t>Modulo 2.2 - Encargos Trabalhistas sobre Adicional de Férias e 13° Salário (Taxa de 36,8%)</t>
  </si>
  <si>
    <t>Módulo 3 - Provisão Para Rescisão</t>
  </si>
  <si>
    <t>PREÇO TOTAL POR EMPREGADO</t>
  </si>
  <si>
    <t>L</t>
  </si>
  <si>
    <t>Proporcional de férias, 1/3 e 13º sobre custo de reposição (exceto licença maternidade)</t>
  </si>
  <si>
    <t>Incidência do Submódulo 2 sobre o custo de reposição</t>
  </si>
  <si>
    <t>,</t>
  </si>
  <si>
    <t>Curso AVSEC</t>
  </si>
  <si>
    <t xml:space="preserve">Valor (R$) </t>
  </si>
  <si>
    <t>MATERIAIS</t>
  </si>
  <si>
    <t>ITEM</t>
  </si>
  <si>
    <t>INSUMOS DIVERSOS</t>
  </si>
  <si>
    <t xml:space="preserve">QUANTIDADE </t>
  </si>
  <si>
    <t>COTAÇÃO 1</t>
  </si>
  <si>
    <t>COTAÇÃO 2</t>
  </si>
  <si>
    <t>COTAÇÃO 3</t>
  </si>
  <si>
    <t>VALOR MÉDIO</t>
  </si>
  <si>
    <t xml:space="preserve">CUSTO MENSAL </t>
  </si>
  <si>
    <t>Celular corporativo (especificações mínimas: 128GB, tecnologia 4G, Câmera de 16 MP e bateria de 4020 mAh)</t>
  </si>
  <si>
    <t>CHIP do tipo 4G ou 5G, compatível com o telefone fornecido, com plano mensal de capacidade mínima de 9GB de internet.</t>
  </si>
  <si>
    <t xml:space="preserve">VALOR TOTAL </t>
  </si>
  <si>
    <t>EQUIPAMENTOS</t>
  </si>
  <si>
    <t>EQUIPAMENTO</t>
  </si>
  <si>
    <t>QUANTIDADE</t>
  </si>
  <si>
    <t>CUSTO TOTAL</t>
  </si>
  <si>
    <t xml:space="preserve">DEPRECIAÇÃO 
(VALOR RESIDUAL DE 20%) </t>
  </si>
  <si>
    <t>CUSTO ANUAL 
(10 ANOS DE USO)</t>
  </si>
  <si>
    <t>Relógio de Ponto Biométrico</t>
  </si>
  <si>
    <t>CURSO AVSEC (DEAIN)</t>
  </si>
  <si>
    <t>CURSO</t>
  </si>
  <si>
    <t>CUSTO MENSAL</t>
  </si>
  <si>
    <t>Curso de Conscientização AVSEC</t>
  </si>
  <si>
    <t>PRODUTO</t>
  </si>
  <si>
    <t>DESCRIÇÃO</t>
  </si>
  <si>
    <t>QTDE ANUAL</t>
  </si>
  <si>
    <t>CUSTO ANUAL POR POSTO</t>
  </si>
  <si>
    <t>UNIFORME MASCULINO</t>
  </si>
  <si>
    <t>BLAZER</t>
  </si>
  <si>
    <r>
      <t>Blazer na cor preta, no tecido Oxford, com o e</t>
    </r>
    <r>
      <rPr>
        <sz val="12"/>
        <color theme="1"/>
        <rFont val="Calibri"/>
        <family val="2"/>
        <scheme val="minor"/>
      </rPr>
      <t>mblema da empresa</t>
    </r>
    <r>
      <rPr>
        <sz val="12"/>
        <color rgb="FF000000"/>
        <rFont val="Calibri"/>
        <family val="2"/>
        <scheme val="minor"/>
      </rPr>
      <t> bordado na parte externa do bolso e abotoamento frontal. </t>
    </r>
  </si>
  <si>
    <t>CALÇA</t>
  </si>
  <si>
    <t>Calça social, no tecido Oxford, cor preta, cós médio, forrado, com 02 bolsos traseiros, embutidos, com zíper e botão. </t>
  </si>
  <si>
    <t>CAMISA</t>
  </si>
  <si>
    <t>Camisa social de manga longa e colarinho rígido, na cor branca, com abotoamento frontal, no tecido 65% Algodão, 30% poliéster e 3% elastano, com emblema da empresa bordado. </t>
  </si>
  <si>
    <t>Camisa social de manga média e colarinho rígido, na cor branca, com abotoamento frontal, no tecido 65% Algodão, 30% poliéster e 3% elastano, com emblema da empresa bordado. </t>
  </si>
  <si>
    <t>CINTO</t>
  </si>
  <si>
    <t>Cinto em couro, na cor preta, sem costura, fivela em metal, com garra regulável. </t>
  </si>
  <si>
    <t>MEIA</t>
  </si>
  <si>
    <t>Meia no tecido de poliamida, cano longo, cor preta.</t>
  </si>
  <si>
    <t>SAPATO</t>
  </si>
  <si>
    <t>Sapato social masculino, material em couro legítimo ou similar, cor preta, com cadarço e antiderrapante. </t>
  </si>
  <si>
    <t>UNIFORME FEMININO</t>
  </si>
  <si>
    <r>
      <t>Blazer na cor preta, no tecido Oxford, com o e</t>
    </r>
    <r>
      <rPr>
        <sz val="12"/>
        <color theme="1"/>
        <rFont val="Calibri"/>
        <family val="2"/>
        <scheme val="minor"/>
      </rPr>
      <t>mblema da empresa</t>
    </r>
    <r>
      <rPr>
        <sz val="12"/>
        <color rgb="FF000000"/>
        <rFont val="Calibri"/>
        <family val="2"/>
        <scheme val="minor"/>
      </rPr>
      <t xml:space="preserve"> bordado na parte externa do bolso e abotoamento frontal.</t>
    </r>
  </si>
  <si>
    <t xml:space="preserve">Calça social, no tecido Oxford, cor preta, cós médio, forrado, com 02 bolsos traseiros, embutidos, com zíper e botão. </t>
  </si>
  <si>
    <t xml:space="preserve">Camisa social de manga longa e colarinho rígido, na cor branca, com abotoamento frontal, no tecido 65% Algodão, 30% poliéster e 3% elastano, com emblema da empresa bordado. </t>
  </si>
  <si>
    <t xml:space="preserve">Camisa social de manga média e colarinho rígido, na cor branca, com abotoamento frontal, no tecido 65% Algodão, 30% poliéster e 3% elastano, com emblema da empresa bordado. </t>
  </si>
  <si>
    <t>Sapato social de couro, na cor preta, sem salto. </t>
  </si>
  <si>
    <t>VALOR MÉDIO POR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</si>
</sst>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 &quot;* #,##0.00_-;&quot;-R$ &quot;* #,##0.00_-;_-&quot;R$ &quot;* \-??_-;_-@_-"/>
    <numFmt numFmtId="166" formatCode="&quot;R$ 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u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92CDDC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E2E2E2"/>
        <bgColor rgb="FFCCCCFF"/>
      </patternFill>
    </fill>
    <fill>
      <patternFill patternType="solid">
        <fgColor rgb="FFE2E2E2"/>
        <bgColor indexed="64"/>
      </patternFill>
    </fill>
    <fill>
      <patternFill patternType="solid">
        <fgColor theme="8" tint="0.79998168889431442"/>
        <bgColor rgb="FFCC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5" fontId="6" fillId="0" borderId="0" applyBorder="0" applyProtection="0"/>
    <xf numFmtId="9" fontId="6" fillId="0" borderId="0" applyBorder="0" applyProtection="0"/>
    <xf numFmtId="0" fontId="6" fillId="0" borderId="0"/>
    <xf numFmtId="165" fontId="6" fillId="0" borderId="0" applyBorder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2"/>
    <xf numFmtId="0" fontId="12" fillId="0" borderId="0" xfId="2" applyFont="1" applyProtection="1">
      <protection locked="0"/>
    </xf>
    <xf numFmtId="0" fontId="12" fillId="0" borderId="0" xfId="2" applyFont="1" applyAlignment="1" applyProtection="1">
      <alignment horizontal="center"/>
      <protection locked="0"/>
    </xf>
    <xf numFmtId="165" fontId="6" fillId="0" borderId="0" xfId="3" applyProtection="1">
      <protection locked="0"/>
    </xf>
    <xf numFmtId="10" fontId="6" fillId="0" borderId="0" xfId="2" applyNumberFormat="1" applyAlignment="1">
      <alignment horizontal="center" vertical="center"/>
    </xf>
    <xf numFmtId="0" fontId="6" fillId="0" borderId="0" xfId="2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6" fillId="6" borderId="0" xfId="2" applyFill="1"/>
    <xf numFmtId="0" fontId="6" fillId="6" borderId="0" xfId="5" applyFill="1"/>
    <xf numFmtId="0" fontId="14" fillId="0" borderId="0" xfId="2" applyFont="1"/>
    <xf numFmtId="13" fontId="1" fillId="6" borderId="0" xfId="3" applyNumberFormat="1" applyFont="1" applyFill="1"/>
    <xf numFmtId="13" fontId="14" fillId="6" borderId="0" xfId="6" applyNumberFormat="1" applyFont="1" applyFill="1"/>
    <xf numFmtId="0" fontId="14" fillId="5" borderId="0" xfId="2" applyFont="1" applyFill="1" applyAlignment="1">
      <alignment horizontal="center"/>
    </xf>
    <xf numFmtId="0" fontId="16" fillId="5" borderId="0" xfId="2" applyFont="1" applyFill="1" applyAlignment="1">
      <alignment horizontal="left"/>
    </xf>
    <xf numFmtId="0" fontId="16" fillId="5" borderId="0" xfId="2" applyFont="1" applyFill="1"/>
    <xf numFmtId="14" fontId="16" fillId="5" borderId="0" xfId="2" applyNumberFormat="1" applyFont="1" applyFill="1"/>
    <xf numFmtId="0" fontId="14" fillId="5" borderId="1" xfId="2" applyFont="1" applyFill="1" applyBorder="1" applyAlignment="1">
      <alignment horizontal="center"/>
    </xf>
    <xf numFmtId="0" fontId="14" fillId="5" borderId="2" xfId="2" applyFont="1" applyFill="1" applyBorder="1" applyAlignment="1">
      <alignment horizontal="center"/>
    </xf>
    <xf numFmtId="0" fontId="14" fillId="5" borderId="2" xfId="2" applyFont="1" applyFill="1" applyBorder="1"/>
    <xf numFmtId="0" fontId="14" fillId="5" borderId="3" xfId="2" applyFont="1" applyFill="1" applyBorder="1"/>
    <xf numFmtId="0" fontId="14" fillId="0" borderId="1" xfId="2" applyFont="1" applyBorder="1" applyAlignment="1">
      <alignment horizontal="center"/>
    </xf>
    <xf numFmtId="0" fontId="16" fillId="0" borderId="1" xfId="2" applyFont="1" applyBorder="1" applyAlignment="1">
      <alignment horizontal="center"/>
    </xf>
    <xf numFmtId="0" fontId="16" fillId="5" borderId="2" xfId="2" applyFont="1" applyFill="1" applyBorder="1"/>
    <xf numFmtId="0" fontId="16" fillId="5" borderId="3" xfId="2" applyFont="1" applyFill="1" applyBorder="1"/>
    <xf numFmtId="0" fontId="16" fillId="5" borderId="1" xfId="2" applyFont="1" applyFill="1" applyBorder="1" applyAlignment="1">
      <alignment horizontal="center"/>
    </xf>
    <xf numFmtId="0" fontId="16" fillId="5" borderId="4" xfId="2" applyFont="1" applyFill="1" applyBorder="1"/>
    <xf numFmtId="165" fontId="14" fillId="0" borderId="1" xfId="3" applyFont="1" applyBorder="1" applyProtection="1"/>
    <xf numFmtId="165" fontId="14" fillId="0" borderId="1" xfId="2" applyNumberFormat="1" applyFont="1" applyBorder="1" applyAlignment="1">
      <alignment horizontal="center"/>
    </xf>
    <xf numFmtId="10" fontId="14" fillId="0" borderId="1" xfId="2" applyNumberFormat="1" applyFont="1" applyBorder="1" applyAlignment="1">
      <alignment horizontal="center"/>
    </xf>
    <xf numFmtId="165" fontId="14" fillId="0" borderId="1" xfId="3" applyFont="1" applyBorder="1" applyAlignment="1" applyProtection="1">
      <alignment horizontal="left"/>
    </xf>
    <xf numFmtId="0" fontId="14" fillId="0" borderId="1" xfId="2" applyFont="1" applyBorder="1" applyAlignment="1" applyProtection="1">
      <alignment horizontal="center"/>
      <protection locked="0"/>
    </xf>
    <xf numFmtId="10" fontId="16" fillId="0" borderId="1" xfId="2" applyNumberFormat="1" applyFont="1" applyBorder="1" applyAlignment="1">
      <alignment horizontal="center"/>
    </xf>
    <xf numFmtId="165" fontId="16" fillId="0" borderId="1" xfId="3" applyFont="1" applyBorder="1" applyAlignment="1" applyProtection="1">
      <alignment horizontal="left"/>
    </xf>
    <xf numFmtId="0" fontId="16" fillId="5" borderId="2" xfId="2" applyFont="1" applyFill="1" applyBorder="1" applyAlignment="1">
      <alignment horizontal="left" vertical="center"/>
    </xf>
    <xf numFmtId="165" fontId="17" fillId="8" borderId="1" xfId="3" applyFont="1" applyFill="1" applyBorder="1" applyAlignment="1" applyProtection="1">
      <alignment horizontal="left"/>
    </xf>
    <xf numFmtId="10" fontId="15" fillId="9" borderId="1" xfId="4" applyNumberFormat="1" applyFont="1" applyFill="1" applyBorder="1" applyAlignment="1" applyProtection="1">
      <alignment horizontal="center"/>
    </xf>
    <xf numFmtId="0" fontId="17" fillId="8" borderId="1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center"/>
    </xf>
    <xf numFmtId="165" fontId="15" fillId="8" borderId="1" xfId="2" applyNumberFormat="1" applyFont="1" applyFill="1" applyBorder="1" applyAlignment="1">
      <alignment horizontal="center"/>
    </xf>
    <xf numFmtId="10" fontId="17" fillId="8" borderId="1" xfId="4" applyNumberFormat="1" applyFont="1" applyFill="1" applyBorder="1" applyAlignment="1" applyProtection="1">
      <alignment horizontal="center"/>
    </xf>
    <xf numFmtId="0" fontId="15" fillId="8" borderId="1" xfId="2" applyFont="1" applyFill="1" applyBorder="1"/>
    <xf numFmtId="165" fontId="15" fillId="8" borderId="1" xfId="3" applyFont="1" applyFill="1" applyBorder="1" applyAlignment="1" applyProtection="1">
      <alignment horizontal="left"/>
    </xf>
    <xf numFmtId="10" fontId="15" fillId="8" borderId="1" xfId="2" applyNumberFormat="1" applyFont="1" applyFill="1" applyBorder="1" applyAlignment="1">
      <alignment horizontal="center"/>
    </xf>
    <xf numFmtId="0" fontId="6" fillId="0" borderId="0" xfId="0" applyFont="1"/>
    <xf numFmtId="44" fontId="6" fillId="4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10" fontId="14" fillId="0" borderId="4" xfId="4" applyNumberFormat="1" applyFont="1" applyBorder="1" applyAlignment="1" applyProtection="1">
      <alignment horizontal="center"/>
    </xf>
    <xf numFmtId="10" fontId="14" fillId="0" borderId="0" xfId="4" applyNumberFormat="1" applyFont="1" applyBorder="1" applyAlignment="1" applyProtection="1">
      <alignment horizontal="center"/>
      <protection locked="0"/>
    </xf>
    <xf numFmtId="0" fontId="14" fillId="0" borderId="5" xfId="2" applyFont="1" applyBorder="1" applyAlignment="1">
      <alignment horizontal="center" vertical="center"/>
    </xf>
    <xf numFmtId="43" fontId="6" fillId="0" borderId="0" xfId="2" applyNumberFormat="1"/>
    <xf numFmtId="165" fontId="6" fillId="0" borderId="0" xfId="2" applyNumberFormat="1"/>
    <xf numFmtId="10" fontId="6" fillId="0" borderId="0" xfId="2" applyNumberFormat="1"/>
    <xf numFmtId="10" fontId="6" fillId="7" borderId="1" xfId="0" applyNumberFormat="1" applyFont="1" applyFill="1" applyBorder="1" applyAlignment="1">
      <alignment horizontal="center"/>
    </xf>
    <xf numFmtId="165" fontId="14" fillId="0" borderId="0" xfId="2" applyNumberFormat="1" applyFont="1" applyAlignment="1">
      <alignment horizontal="center"/>
    </xf>
    <xf numFmtId="43" fontId="6" fillId="6" borderId="0" xfId="2" applyNumberFormat="1" applyFill="1"/>
    <xf numFmtId="43" fontId="6" fillId="0" borderId="0" xfId="0" applyNumberFormat="1" applyFont="1"/>
    <xf numFmtId="0" fontId="15" fillId="8" borderId="3" xfId="2" applyFont="1" applyFill="1" applyBorder="1"/>
    <xf numFmtId="0" fontId="15" fillId="8" borderId="2" xfId="2" applyFont="1" applyFill="1" applyBorder="1"/>
    <xf numFmtId="10" fontId="6" fillId="0" borderId="1" xfId="0" applyNumberFormat="1" applyFont="1" applyBorder="1" applyAlignment="1">
      <alignment horizontal="center"/>
    </xf>
    <xf numFmtId="0" fontId="14" fillId="0" borderId="2" xfId="2" applyFont="1" applyBorder="1"/>
    <xf numFmtId="0" fontId="14" fillId="0" borderId="3" xfId="2" applyFont="1" applyBorder="1"/>
    <xf numFmtId="16" fontId="6" fillId="0" borderId="0" xfId="2" applyNumberFormat="1"/>
    <xf numFmtId="165" fontId="15" fillId="8" borderId="1" xfId="3" applyFont="1" applyFill="1" applyBorder="1" applyProtection="1"/>
    <xf numFmtId="10" fontId="15" fillId="8" borderId="1" xfId="3" applyNumberFormat="1" applyFont="1" applyFill="1" applyBorder="1" applyAlignment="1" applyProtection="1">
      <alignment horizontal="center"/>
    </xf>
    <xf numFmtId="10" fontId="6" fillId="15" borderId="1" xfId="0" applyNumberFormat="1" applyFont="1" applyFill="1" applyBorder="1" applyAlignment="1">
      <alignment horizontal="center"/>
    </xf>
    <xf numFmtId="10" fontId="6" fillId="0" borderId="0" xfId="0" applyNumberFormat="1" applyFont="1" applyAlignment="1">
      <alignment horizontal="center"/>
    </xf>
    <xf numFmtId="0" fontId="20" fillId="16" borderId="1" xfId="0" applyFont="1" applyFill="1" applyBorder="1" applyAlignment="1">
      <alignment horizontal="center"/>
    </xf>
    <xf numFmtId="10" fontId="16" fillId="0" borderId="4" xfId="2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44" fontId="16" fillId="0" borderId="1" xfId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center" vertical="center"/>
    </xf>
    <xf numFmtId="44" fontId="16" fillId="0" borderId="5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8" fillId="1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4" fontId="16" fillId="0" borderId="5" xfId="0" applyNumberFormat="1" applyFont="1" applyBorder="1" applyAlignment="1">
      <alignment horizontal="center" vertical="center"/>
    </xf>
    <xf numFmtId="44" fontId="1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44" fontId="0" fillId="14" borderId="1" xfId="0" applyNumberFormat="1" applyFill="1" applyBorder="1" applyAlignment="1">
      <alignment vertical="center" wrapText="1"/>
    </xf>
    <xf numFmtId="0" fontId="18" fillId="12" borderId="7" xfId="0" applyFont="1" applyFill="1" applyBorder="1" applyAlignment="1">
      <alignment horizontal="center" vertical="center"/>
    </xf>
    <xf numFmtId="0" fontId="18" fillId="12" borderId="7" xfId="0" applyFont="1" applyFill="1" applyBorder="1" applyAlignment="1">
      <alignment horizontal="center" vertical="center" wrapText="1"/>
    </xf>
    <xf numFmtId="44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4" fillId="0" borderId="2" xfId="2" applyFont="1" applyBorder="1" applyAlignment="1">
      <alignment horizontal="left" vertical="center"/>
    </xf>
    <xf numFmtId="0" fontId="14" fillId="0" borderId="3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center"/>
    </xf>
    <xf numFmtId="0" fontId="16" fillId="6" borderId="2" xfId="2" applyFont="1" applyFill="1" applyBorder="1" applyAlignment="1">
      <alignment horizontal="left" vertical="center"/>
    </xf>
    <xf numFmtId="0" fontId="16" fillId="6" borderId="3" xfId="2" applyFont="1" applyFill="1" applyBorder="1" applyAlignment="1">
      <alignment horizontal="left" vertical="center"/>
    </xf>
    <xf numFmtId="0" fontId="16" fillId="6" borderId="4" xfId="2" applyFont="1" applyFill="1" applyBorder="1" applyAlignment="1">
      <alignment horizontal="left" vertical="center"/>
    </xf>
    <xf numFmtId="44" fontId="0" fillId="0" borderId="0" xfId="0" applyNumberFormat="1"/>
    <xf numFmtId="44" fontId="21" fillId="17" borderId="1" xfId="0" applyNumberFormat="1" applyFont="1" applyFill="1" applyBorder="1" applyAlignment="1">
      <alignment vertical="center"/>
    </xf>
    <xf numFmtId="44" fontId="22" fillId="17" borderId="1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44" fontId="17" fillId="0" borderId="0" xfId="0" applyNumberFormat="1" applyFont="1" applyAlignment="1">
      <alignment horizontal="center" vertical="center" wrapText="1"/>
    </xf>
    <xf numFmtId="44" fontId="22" fillId="0" borderId="0" xfId="1" applyFont="1" applyFill="1" applyBorder="1" applyAlignment="1">
      <alignment horizontal="center" vertical="center"/>
    </xf>
    <xf numFmtId="44" fontId="17" fillId="0" borderId="0" xfId="0" applyNumberFormat="1" applyFont="1" applyAlignment="1">
      <alignment horizontal="center" vertical="center"/>
    </xf>
    <xf numFmtId="0" fontId="18" fillId="0" borderId="0" xfId="0" applyFont="1"/>
    <xf numFmtId="44" fontId="21" fillId="17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44" fontId="20" fillId="0" borderId="1" xfId="0" applyNumberFormat="1" applyFont="1" applyBorder="1" applyAlignment="1">
      <alignment horizontal="center"/>
    </xf>
    <xf numFmtId="44" fontId="0" fillId="0" borderId="1" xfId="0" applyNumberFormat="1" applyBorder="1" applyAlignment="1">
      <alignment vertical="center"/>
    </xf>
    <xf numFmtId="44" fontId="21" fillId="20" borderId="1" xfId="0" applyNumberFormat="1" applyFont="1" applyFill="1" applyBorder="1" applyAlignment="1">
      <alignment horizontal="center" vertical="center" wrapText="1"/>
    </xf>
    <xf numFmtId="43" fontId="0" fillId="0" borderId="0" xfId="7" applyFont="1"/>
    <xf numFmtId="43" fontId="0" fillId="0" borderId="0" xfId="0" applyNumberFormat="1"/>
    <xf numFmtId="0" fontId="14" fillId="0" borderId="2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5" fillId="8" borderId="2" xfId="2" applyFont="1" applyFill="1" applyBorder="1" applyAlignment="1">
      <alignment horizontal="center"/>
    </xf>
    <xf numFmtId="0" fontId="15" fillId="8" borderId="3" xfId="2" applyFont="1" applyFill="1" applyBorder="1" applyAlignment="1">
      <alignment horizontal="center"/>
    </xf>
    <xf numFmtId="0" fontId="16" fillId="0" borderId="2" xfId="2" applyFont="1" applyBorder="1" applyAlignment="1">
      <alignment horizontal="left"/>
    </xf>
    <xf numFmtId="0" fontId="16" fillId="0" borderId="3" xfId="2" applyFont="1" applyBorder="1" applyAlignment="1">
      <alignment horizontal="left"/>
    </xf>
    <xf numFmtId="0" fontId="16" fillId="0" borderId="2" xfId="2" applyFont="1" applyBorder="1"/>
    <xf numFmtId="0" fontId="16" fillId="0" borderId="3" xfId="2" applyFont="1" applyBorder="1"/>
    <xf numFmtId="0" fontId="17" fillId="8" borderId="2" xfId="2" applyFont="1" applyFill="1" applyBorder="1"/>
    <xf numFmtId="0" fontId="17" fillId="8" borderId="3" xfId="2" applyFont="1" applyFill="1" applyBorder="1"/>
    <xf numFmtId="164" fontId="4" fillId="0" borderId="0" xfId="0" applyNumberFormat="1" applyFont="1" applyAlignment="1">
      <alignment horizontal="center" vertical="center"/>
    </xf>
    <xf numFmtId="165" fontId="16" fillId="21" borderId="1" xfId="3" applyFont="1" applyFill="1" applyBorder="1" applyAlignment="1" applyProtection="1">
      <alignment horizontal="left"/>
    </xf>
    <xf numFmtId="44" fontId="15" fillId="9" borderId="1" xfId="4" applyNumberFormat="1" applyFont="1" applyFill="1" applyBorder="1" applyAlignment="1" applyProtection="1">
      <alignment horizontal="center"/>
    </xf>
    <xf numFmtId="165" fontId="17" fillId="21" borderId="1" xfId="3" applyFont="1" applyFill="1" applyBorder="1" applyAlignment="1" applyProtection="1">
      <alignment horizontal="left"/>
    </xf>
    <xf numFmtId="0" fontId="6" fillId="22" borderId="1" xfId="0" applyFont="1" applyFill="1" applyBorder="1" applyAlignment="1">
      <alignment horizontal="center" vertical="center"/>
    </xf>
    <xf numFmtId="44" fontId="6" fillId="22" borderId="1" xfId="0" applyNumberFormat="1" applyFont="1" applyFill="1" applyBorder="1" applyAlignment="1">
      <alignment horizontal="center" vertical="center"/>
    </xf>
    <xf numFmtId="10" fontId="14" fillId="0" borderId="0" xfId="8" applyNumberFormat="1" applyFont="1" applyAlignment="1"/>
    <xf numFmtId="13" fontId="0" fillId="0" borderId="0" xfId="3" applyNumberFormat="1" applyFont="1"/>
    <xf numFmtId="10" fontId="14" fillId="6" borderId="0" xfId="2" applyNumberFormat="1" applyFont="1" applyFill="1"/>
    <xf numFmtId="10" fontId="14" fillId="0" borderId="0" xfId="2" applyNumberFormat="1" applyFont="1" applyAlignment="1">
      <alignment wrapText="1"/>
    </xf>
    <xf numFmtId="44" fontId="16" fillId="0" borderId="1" xfId="9" applyFont="1" applyBorder="1" applyAlignment="1">
      <alignment horizontal="center" vertical="center"/>
    </xf>
    <xf numFmtId="44" fontId="16" fillId="0" borderId="1" xfId="9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vertical="center" wrapText="1"/>
    </xf>
    <xf numFmtId="44" fontId="0" fillId="0" borderId="2" xfId="0" applyNumberFormat="1" applyBorder="1" applyAlignment="1">
      <alignment vertical="center" wrapText="1"/>
    </xf>
    <xf numFmtId="44" fontId="0" fillId="0" borderId="1" xfId="0" applyNumberFormat="1" applyBorder="1" applyAlignment="1">
      <alignment vertical="center" wrapText="1"/>
    </xf>
    <xf numFmtId="44" fontId="0" fillId="0" borderId="2" xfId="0" applyNumberFormat="1" applyBorder="1" applyAlignment="1">
      <alignment vertical="center" wrapText="1"/>
    </xf>
    <xf numFmtId="44" fontId="0" fillId="0" borderId="0" xfId="0" applyNumberFormat="1" applyAlignment="1">
      <alignment horizontal="center"/>
    </xf>
    <xf numFmtId="4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7" fillId="22" borderId="2" xfId="0" applyFont="1" applyFill="1" applyBorder="1" applyAlignment="1">
      <alignment horizontal="center" vertical="center"/>
    </xf>
    <xf numFmtId="0" fontId="7" fillId="22" borderId="4" xfId="0" applyFont="1" applyFill="1" applyBorder="1" applyAlignment="1">
      <alignment horizontal="center" vertical="center"/>
    </xf>
    <xf numFmtId="0" fontId="20" fillId="16" borderId="2" xfId="0" applyFont="1" applyFill="1" applyBorder="1" applyAlignment="1">
      <alignment horizontal="center"/>
    </xf>
    <xf numFmtId="0" fontId="20" fillId="16" borderId="3" xfId="0" applyFont="1" applyFill="1" applyBorder="1" applyAlignment="1">
      <alignment horizontal="center"/>
    </xf>
    <xf numFmtId="0" fontId="20" fillId="16" borderId="4" xfId="0" applyFont="1" applyFill="1" applyBorder="1" applyAlignment="1">
      <alignment horizontal="center"/>
    </xf>
    <xf numFmtId="44" fontId="4" fillId="18" borderId="1" xfId="0" applyNumberFormat="1" applyFont="1" applyFill="1" applyBorder="1" applyAlignment="1">
      <alignment horizontal="center" vertical="center"/>
    </xf>
    <xf numFmtId="164" fontId="4" fillId="18" borderId="12" xfId="0" applyNumberFormat="1" applyFont="1" applyFill="1" applyBorder="1" applyAlignment="1">
      <alignment horizontal="center" vertical="center"/>
    </xf>
    <xf numFmtId="164" fontId="4" fillId="18" borderId="11" xfId="0" applyNumberFormat="1" applyFont="1" applyFill="1" applyBorder="1" applyAlignment="1">
      <alignment horizontal="center" vertical="center"/>
    </xf>
    <xf numFmtId="164" fontId="4" fillId="18" borderId="10" xfId="0" applyNumberFormat="1" applyFont="1" applyFill="1" applyBorder="1" applyAlignment="1">
      <alignment horizontal="center" vertical="center"/>
    </xf>
    <xf numFmtId="164" fontId="4" fillId="18" borderId="9" xfId="0" applyNumberFormat="1" applyFont="1" applyFill="1" applyBorder="1" applyAlignment="1">
      <alignment horizontal="center" vertical="center"/>
    </xf>
    <xf numFmtId="44" fontId="7" fillId="4" borderId="2" xfId="0" applyNumberFormat="1" applyFont="1" applyFill="1" applyBorder="1" applyAlignment="1">
      <alignment horizontal="center" vertical="center"/>
    </xf>
    <xf numFmtId="44" fontId="7" fillId="4" borderId="4" xfId="0" applyNumberFormat="1" applyFont="1" applyFill="1" applyBorder="1" applyAlignment="1">
      <alignment horizontal="center" vertical="center"/>
    </xf>
    <xf numFmtId="44" fontId="20" fillId="16" borderId="2" xfId="0" applyNumberFormat="1" applyFont="1" applyFill="1" applyBorder="1" applyAlignment="1">
      <alignment horizontal="center"/>
    </xf>
    <xf numFmtId="44" fontId="20" fillId="16" borderId="4" xfId="0" applyNumberFormat="1" applyFont="1" applyFill="1" applyBorder="1" applyAlignment="1">
      <alignment horizontal="center"/>
    </xf>
    <xf numFmtId="44" fontId="20" fillId="19" borderId="1" xfId="0" applyNumberFormat="1" applyFont="1" applyFill="1" applyBorder="1" applyAlignment="1">
      <alignment horizontal="center"/>
    </xf>
    <xf numFmtId="0" fontId="20" fillId="19" borderId="1" xfId="0" applyFont="1" applyFill="1" applyBorder="1" applyAlignment="1">
      <alignment horizontal="center"/>
    </xf>
    <xf numFmtId="44" fontId="7" fillId="7" borderId="1" xfId="0" applyNumberFormat="1" applyFont="1" applyFill="1" applyBorder="1" applyAlignment="1">
      <alignment horizontal="center"/>
    </xf>
    <xf numFmtId="0" fontId="16" fillId="0" borderId="1" xfId="2" applyFont="1" applyBorder="1" applyAlignment="1">
      <alignment horizontal="left"/>
    </xf>
    <xf numFmtId="0" fontId="17" fillId="8" borderId="1" xfId="2" applyFont="1" applyFill="1" applyBorder="1" applyAlignment="1">
      <alignment horizontal="center"/>
    </xf>
    <xf numFmtId="164" fontId="4" fillId="3" borderId="0" xfId="0" applyNumberFormat="1" applyFont="1" applyFill="1" applyAlignment="1">
      <alignment horizontal="center" vertical="center"/>
    </xf>
    <xf numFmtId="165" fontId="16" fillId="0" borderId="1" xfId="3" applyFont="1" applyBorder="1" applyAlignment="1" applyProtection="1">
      <alignment horizontal="left"/>
    </xf>
    <xf numFmtId="0" fontId="14" fillId="5" borderId="1" xfId="2" applyFont="1" applyFill="1" applyBorder="1" applyAlignment="1">
      <alignment horizontal="left"/>
    </xf>
    <xf numFmtId="0" fontId="14" fillId="11" borderId="1" xfId="2" applyFont="1" applyFill="1" applyBorder="1" applyAlignment="1">
      <alignment horizontal="center"/>
    </xf>
    <xf numFmtId="14" fontId="14" fillId="5" borderId="1" xfId="2" applyNumberFormat="1" applyFont="1" applyFill="1" applyBorder="1" applyAlignment="1">
      <alignment horizontal="center"/>
    </xf>
    <xf numFmtId="0" fontId="14" fillId="5" borderId="1" xfId="2" applyFont="1" applyFill="1" applyBorder="1" applyAlignment="1">
      <alignment horizontal="center"/>
    </xf>
    <xf numFmtId="0" fontId="16" fillId="5" borderId="2" xfId="2" applyFont="1" applyFill="1" applyBorder="1" applyAlignment="1">
      <alignment horizontal="center"/>
    </xf>
    <xf numFmtId="0" fontId="16" fillId="5" borderId="3" xfId="2" applyFont="1" applyFill="1" applyBorder="1" applyAlignment="1">
      <alignment horizontal="center"/>
    </xf>
    <xf numFmtId="0" fontId="16" fillId="5" borderId="4" xfId="2" applyFont="1" applyFill="1" applyBorder="1" applyAlignment="1">
      <alignment horizontal="center"/>
    </xf>
    <xf numFmtId="0" fontId="14" fillId="5" borderId="2" xfId="2" applyFont="1" applyFill="1" applyBorder="1" applyAlignment="1">
      <alignment horizontal="left"/>
    </xf>
    <xf numFmtId="0" fontId="14" fillId="5" borderId="3" xfId="2" applyFont="1" applyFill="1" applyBorder="1" applyAlignment="1">
      <alignment horizontal="left"/>
    </xf>
    <xf numFmtId="0" fontId="14" fillId="0" borderId="1" xfId="2" applyFont="1" applyBorder="1" applyAlignment="1">
      <alignment horizontal="left"/>
    </xf>
    <xf numFmtId="0" fontId="14" fillId="0" borderId="2" xfId="2" applyFont="1" applyBorder="1" applyAlignment="1">
      <alignment horizontal="center"/>
    </xf>
    <xf numFmtId="0" fontId="14" fillId="0" borderId="4" xfId="2" applyFont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4" fillId="5" borderId="0" xfId="2" applyFont="1" applyFill="1" applyAlignment="1">
      <alignment horizontal="center"/>
    </xf>
    <xf numFmtId="0" fontId="16" fillId="5" borderId="0" xfId="2" applyFont="1" applyFill="1" applyAlignment="1">
      <alignment horizontal="left"/>
    </xf>
    <xf numFmtId="0" fontId="14" fillId="0" borderId="0" xfId="2" applyFont="1" applyAlignment="1" applyProtection="1">
      <alignment horizontal="left"/>
      <protection locked="0"/>
    </xf>
    <xf numFmtId="0" fontId="15" fillId="5" borderId="0" xfId="2" applyFont="1" applyFill="1" applyAlignment="1">
      <alignment horizontal="center"/>
    </xf>
    <xf numFmtId="166" fontId="14" fillId="0" borderId="2" xfId="2" applyNumberFormat="1" applyFont="1" applyBorder="1" applyAlignment="1">
      <alignment horizontal="center"/>
    </xf>
    <xf numFmtId="166" fontId="14" fillId="0" borderId="4" xfId="2" applyNumberFormat="1" applyFont="1" applyBorder="1" applyAlignment="1">
      <alignment horizontal="center"/>
    </xf>
    <xf numFmtId="0" fontId="14" fillId="0" borderId="2" xfId="2" applyFont="1" applyBorder="1" applyAlignment="1">
      <alignment horizontal="center" wrapText="1"/>
    </xf>
    <xf numFmtId="0" fontId="14" fillId="0" borderId="4" xfId="2" applyFont="1" applyBorder="1" applyAlignment="1">
      <alignment horizontal="center" wrapText="1"/>
    </xf>
    <xf numFmtId="0" fontId="15" fillId="5" borderId="1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center"/>
    </xf>
    <xf numFmtId="165" fontId="14" fillId="0" borderId="2" xfId="3" applyFont="1" applyBorder="1" applyAlignment="1" applyProtection="1">
      <alignment horizontal="center"/>
    </xf>
    <xf numFmtId="165" fontId="14" fillId="0" borderId="4" xfId="3" applyFont="1" applyBorder="1" applyAlignment="1" applyProtection="1">
      <alignment horizontal="center"/>
    </xf>
    <xf numFmtId="14" fontId="14" fillId="0" borderId="2" xfId="2" quotePrefix="1" applyNumberFormat="1" applyFont="1" applyBorder="1" applyAlignment="1">
      <alignment horizontal="center"/>
    </xf>
    <xf numFmtId="14" fontId="14" fillId="0" borderId="4" xfId="2" applyNumberFormat="1" applyFont="1" applyBorder="1" applyAlignment="1">
      <alignment horizontal="center"/>
    </xf>
    <xf numFmtId="0" fontId="14" fillId="0" borderId="6" xfId="2" applyFont="1" applyBorder="1" applyAlignment="1">
      <alignment horizontal="center"/>
    </xf>
    <xf numFmtId="0" fontId="15" fillId="10" borderId="2" xfId="2" applyFont="1" applyFill="1" applyBorder="1" applyAlignment="1">
      <alignment horizontal="center"/>
    </xf>
    <xf numFmtId="0" fontId="15" fillId="10" borderId="3" xfId="2" applyFont="1" applyFill="1" applyBorder="1" applyAlignment="1">
      <alignment horizontal="center"/>
    </xf>
    <xf numFmtId="0" fontId="15" fillId="10" borderId="4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left"/>
    </xf>
    <xf numFmtId="0" fontId="16" fillId="5" borderId="1" xfId="2" applyFont="1" applyFill="1" applyBorder="1" applyAlignment="1">
      <alignment horizontal="left"/>
    </xf>
    <xf numFmtId="0" fontId="16" fillId="5" borderId="2" xfId="2" applyFont="1" applyFill="1" applyBorder="1" applyAlignment="1">
      <alignment horizontal="left"/>
    </xf>
    <xf numFmtId="0" fontId="16" fillId="5" borderId="3" xfId="2" applyFont="1" applyFill="1" applyBorder="1" applyAlignment="1">
      <alignment horizontal="left"/>
    </xf>
    <xf numFmtId="0" fontId="16" fillId="5" borderId="4" xfId="2" applyFont="1" applyFill="1" applyBorder="1" applyAlignment="1">
      <alignment horizontal="left"/>
    </xf>
    <xf numFmtId="166" fontId="15" fillId="8" borderId="2" xfId="2" applyNumberFormat="1" applyFont="1" applyFill="1" applyBorder="1" applyAlignment="1">
      <alignment horizontal="center"/>
    </xf>
    <xf numFmtId="166" fontId="15" fillId="8" borderId="4" xfId="2" applyNumberFormat="1" applyFont="1" applyFill="1" applyBorder="1" applyAlignment="1">
      <alignment horizontal="center"/>
    </xf>
    <xf numFmtId="165" fontId="16" fillId="0" borderId="2" xfId="3" applyFont="1" applyBorder="1" applyAlignment="1" applyProtection="1">
      <alignment horizontal="left"/>
    </xf>
    <xf numFmtId="165" fontId="16" fillId="0" borderId="4" xfId="3" applyFont="1" applyBorder="1" applyAlignment="1" applyProtection="1">
      <alignment horizontal="left"/>
    </xf>
    <xf numFmtId="165" fontId="17" fillId="0" borderId="2" xfId="3" applyFont="1" applyBorder="1" applyAlignment="1" applyProtection="1">
      <alignment horizontal="left"/>
    </xf>
    <xf numFmtId="165" fontId="17" fillId="0" borderId="4" xfId="3" applyFont="1" applyBorder="1" applyAlignment="1" applyProtection="1">
      <alignment horizontal="left"/>
    </xf>
    <xf numFmtId="165" fontId="14" fillId="0" borderId="2" xfId="3" applyFont="1" applyBorder="1" applyAlignment="1" applyProtection="1">
      <alignment horizontal="left"/>
    </xf>
    <xf numFmtId="165" fontId="14" fillId="0" borderId="4" xfId="3" applyFont="1" applyBorder="1" applyAlignment="1" applyProtection="1">
      <alignment horizontal="left"/>
    </xf>
    <xf numFmtId="165" fontId="16" fillId="5" borderId="2" xfId="3" applyFont="1" applyFill="1" applyBorder="1" applyAlignment="1" applyProtection="1">
      <alignment horizontal="left"/>
    </xf>
    <xf numFmtId="165" fontId="16" fillId="5" borderId="4" xfId="3" applyFont="1" applyFill="1" applyBorder="1" applyAlignment="1" applyProtection="1">
      <alignment horizontal="left"/>
    </xf>
    <xf numFmtId="0" fontId="15" fillId="8" borderId="2" xfId="2" applyFont="1" applyFill="1" applyBorder="1" applyAlignment="1">
      <alignment horizontal="left"/>
    </xf>
    <xf numFmtId="0" fontId="15" fillId="8" borderId="3" xfId="2" applyFont="1" applyFill="1" applyBorder="1" applyAlignment="1">
      <alignment horizontal="left"/>
    </xf>
    <xf numFmtId="0" fontId="15" fillId="8" borderId="4" xfId="2" applyFont="1" applyFill="1" applyBorder="1" applyAlignment="1">
      <alignment horizontal="left"/>
    </xf>
    <xf numFmtId="0" fontId="14" fillId="0" borderId="2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4" fillId="0" borderId="4" xfId="2" applyFont="1" applyBorder="1" applyAlignment="1">
      <alignment horizontal="left"/>
    </xf>
    <xf numFmtId="0" fontId="14" fillId="0" borderId="3" xfId="2" applyFont="1" applyBorder="1" applyAlignment="1">
      <alignment horizontal="center"/>
    </xf>
    <xf numFmtId="165" fontId="15" fillId="8" borderId="2" xfId="3" applyFont="1" applyFill="1" applyBorder="1" applyAlignment="1" applyProtection="1">
      <alignment horizontal="left"/>
    </xf>
    <xf numFmtId="165" fontId="15" fillId="8" borderId="4" xfId="3" applyFont="1" applyFill="1" applyBorder="1" applyAlignment="1" applyProtection="1">
      <alignment horizontal="left"/>
    </xf>
    <xf numFmtId="0" fontId="15" fillId="8" borderId="2" xfId="2" applyFont="1" applyFill="1" applyBorder="1" applyAlignment="1">
      <alignment horizontal="center"/>
    </xf>
    <xf numFmtId="0" fontId="15" fillId="8" borderId="3" xfId="2" applyFont="1" applyFill="1" applyBorder="1" applyAlignment="1">
      <alignment horizontal="center"/>
    </xf>
    <xf numFmtId="0" fontId="15" fillId="8" borderId="4" xfId="2" applyFont="1" applyFill="1" applyBorder="1" applyAlignment="1">
      <alignment horizontal="center"/>
    </xf>
    <xf numFmtId="0" fontId="14" fillId="0" borderId="7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165" fontId="10" fillId="6" borderId="12" xfId="3" applyFont="1" applyFill="1" applyBorder="1" applyAlignment="1" applyProtection="1">
      <alignment horizontal="center" vertical="center"/>
    </xf>
    <xf numFmtId="165" fontId="10" fillId="6" borderId="11" xfId="3" applyFont="1" applyFill="1" applyBorder="1" applyAlignment="1" applyProtection="1">
      <alignment horizontal="center" vertical="center"/>
    </xf>
    <xf numFmtId="165" fontId="17" fillId="6" borderId="10" xfId="3" applyFont="1" applyFill="1" applyBorder="1" applyAlignment="1" applyProtection="1">
      <alignment horizontal="center" vertical="center"/>
    </xf>
    <xf numFmtId="165" fontId="17" fillId="6" borderId="9" xfId="3" applyFont="1" applyFill="1" applyBorder="1" applyAlignment="1" applyProtection="1">
      <alignment horizontal="center" vertical="center"/>
    </xf>
    <xf numFmtId="0" fontId="14" fillId="0" borderId="2" xfId="2" applyFont="1" applyBorder="1" applyAlignment="1">
      <alignment horizontal="left" vertical="center"/>
    </xf>
    <xf numFmtId="0" fontId="14" fillId="0" borderId="3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center"/>
    </xf>
    <xf numFmtId="165" fontId="17" fillId="0" borderId="2" xfId="3" applyFont="1" applyBorder="1" applyAlignment="1" applyProtection="1">
      <alignment horizontal="center" vertical="center"/>
    </xf>
    <xf numFmtId="165" fontId="17" fillId="0" borderId="4" xfId="3" applyFont="1" applyBorder="1" applyAlignment="1" applyProtection="1">
      <alignment horizontal="center" vertical="center"/>
    </xf>
    <xf numFmtId="165" fontId="15" fillId="8" borderId="1" xfId="3" applyFont="1" applyFill="1" applyBorder="1" applyAlignment="1" applyProtection="1">
      <alignment horizontal="left"/>
    </xf>
    <xf numFmtId="0" fontId="14" fillId="0" borderId="12" xfId="2" applyFont="1" applyBorder="1" applyAlignment="1">
      <alignment horizontal="left" vertical="center"/>
    </xf>
    <xf numFmtId="0" fontId="14" fillId="0" borderId="11" xfId="2" applyFont="1" applyBorder="1" applyAlignment="1">
      <alignment horizontal="left" vertical="center"/>
    </xf>
    <xf numFmtId="0" fontId="14" fillId="0" borderId="10" xfId="2" applyFont="1" applyBorder="1" applyAlignment="1">
      <alignment horizontal="left" vertical="center"/>
    </xf>
    <xf numFmtId="0" fontId="14" fillId="0" borderId="9" xfId="2" applyFont="1" applyBorder="1" applyAlignment="1">
      <alignment horizontal="left" vertical="center"/>
    </xf>
    <xf numFmtId="165" fontId="17" fillId="0" borderId="12" xfId="3" applyFont="1" applyBorder="1" applyAlignment="1" applyProtection="1">
      <alignment horizontal="center" vertical="center"/>
    </xf>
    <xf numFmtId="165" fontId="17" fillId="0" borderId="11" xfId="3" applyFont="1" applyBorder="1" applyAlignment="1" applyProtection="1">
      <alignment horizontal="center" vertical="center"/>
    </xf>
    <xf numFmtId="165" fontId="17" fillId="0" borderId="10" xfId="3" applyFont="1" applyBorder="1" applyAlignment="1" applyProtection="1">
      <alignment horizontal="center" vertical="center"/>
    </xf>
    <xf numFmtId="165" fontId="17" fillId="0" borderId="9" xfId="3" applyFont="1" applyBorder="1" applyAlignment="1" applyProtection="1">
      <alignment horizontal="center" vertical="center"/>
    </xf>
    <xf numFmtId="0" fontId="17" fillId="5" borderId="0" xfId="2" applyFont="1" applyFill="1" applyAlignment="1">
      <alignment horizontal="center"/>
    </xf>
    <xf numFmtId="0" fontId="16" fillId="5" borderId="8" xfId="2" applyFont="1" applyFill="1" applyBorder="1" applyAlignment="1">
      <alignment horizontal="center"/>
    </xf>
    <xf numFmtId="0" fontId="17" fillId="8" borderId="1" xfId="2" applyFont="1" applyFill="1" applyBorder="1" applyAlignment="1">
      <alignment horizontal="left"/>
    </xf>
    <xf numFmtId="0" fontId="14" fillId="0" borderId="0" xfId="2" applyFont="1" applyAlignment="1">
      <alignment horizontal="center"/>
    </xf>
    <xf numFmtId="0" fontId="16" fillId="6" borderId="2" xfId="2" applyFont="1" applyFill="1" applyBorder="1" applyAlignment="1">
      <alignment horizontal="left" vertical="center"/>
    </xf>
    <xf numFmtId="0" fontId="16" fillId="6" borderId="3" xfId="2" applyFont="1" applyFill="1" applyBorder="1" applyAlignment="1">
      <alignment horizontal="left" vertical="center"/>
    </xf>
    <xf numFmtId="0" fontId="16" fillId="6" borderId="4" xfId="2" applyFont="1" applyFill="1" applyBorder="1" applyAlignment="1">
      <alignment horizontal="left" vertical="center"/>
    </xf>
    <xf numFmtId="165" fontId="16" fillId="5" borderId="1" xfId="3" applyFont="1" applyFill="1" applyBorder="1" applyAlignment="1" applyProtection="1">
      <alignment horizontal="left"/>
    </xf>
    <xf numFmtId="0" fontId="1" fillId="6" borderId="2" xfId="2" applyFont="1" applyFill="1" applyBorder="1" applyAlignment="1">
      <alignment horizontal="left" vertical="center"/>
    </xf>
    <xf numFmtId="0" fontId="1" fillId="6" borderId="3" xfId="2" applyFont="1" applyFill="1" applyBorder="1" applyAlignment="1">
      <alignment horizontal="left" vertical="center"/>
    </xf>
    <xf numFmtId="0" fontId="1" fillId="6" borderId="4" xfId="2" applyFont="1" applyFill="1" applyBorder="1" applyAlignment="1">
      <alignment horizontal="left" vertical="center"/>
    </xf>
    <xf numFmtId="0" fontId="17" fillId="8" borderId="2" xfId="2" applyFont="1" applyFill="1" applyBorder="1" applyAlignment="1">
      <alignment horizontal="center"/>
    </xf>
    <xf numFmtId="0" fontId="17" fillId="8" borderId="3" xfId="2" applyFont="1" applyFill="1" applyBorder="1" applyAlignment="1">
      <alignment horizontal="center"/>
    </xf>
    <xf numFmtId="0" fontId="17" fillId="8" borderId="4" xfId="2" applyFont="1" applyFill="1" applyBorder="1" applyAlignment="1">
      <alignment horizontal="center"/>
    </xf>
    <xf numFmtId="165" fontId="17" fillId="8" borderId="1" xfId="3" applyFont="1" applyFill="1" applyBorder="1" applyAlignment="1" applyProtection="1">
      <alignment horizontal="left"/>
    </xf>
    <xf numFmtId="0" fontId="11" fillId="5" borderId="0" xfId="2" applyFont="1" applyFill="1" applyAlignment="1">
      <alignment horizontal="left"/>
    </xf>
    <xf numFmtId="0" fontId="16" fillId="0" borderId="1" xfId="2" applyFont="1" applyBorder="1" applyAlignment="1">
      <alignment horizontal="right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6" fillId="5" borderId="7" xfId="2" applyFont="1" applyFill="1" applyBorder="1" applyAlignment="1">
      <alignment horizontal="left" vertical="center"/>
    </xf>
    <xf numFmtId="0" fontId="16" fillId="5" borderId="5" xfId="2" applyFont="1" applyFill="1" applyBorder="1" applyAlignment="1">
      <alignment horizontal="left" vertical="center"/>
    </xf>
    <xf numFmtId="165" fontId="17" fillId="8" borderId="2" xfId="3" applyFont="1" applyFill="1" applyBorder="1" applyAlignment="1" applyProtection="1">
      <alignment horizontal="left"/>
    </xf>
    <xf numFmtId="165" fontId="17" fillId="8" borderId="4" xfId="3" applyFont="1" applyFill="1" applyBorder="1" applyAlignment="1" applyProtection="1">
      <alignment horizontal="left"/>
    </xf>
    <xf numFmtId="44" fontId="6" fillId="0" borderId="2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165" fontId="14" fillId="0" borderId="5" xfId="3" applyFont="1" applyBorder="1" applyAlignment="1" applyProtection="1">
      <alignment horizontal="left"/>
    </xf>
    <xf numFmtId="165" fontId="17" fillId="0" borderId="1" xfId="3" applyFont="1" applyBorder="1" applyAlignment="1" applyProtection="1">
      <alignment horizontal="left"/>
    </xf>
    <xf numFmtId="166" fontId="15" fillId="8" borderId="1" xfId="2" applyNumberFormat="1" applyFont="1" applyFill="1" applyBorder="1" applyAlignment="1">
      <alignment horizontal="center"/>
    </xf>
    <xf numFmtId="0" fontId="16" fillId="0" borderId="2" xfId="2" applyFont="1" applyBorder="1" applyAlignment="1">
      <alignment horizontal="left"/>
    </xf>
    <xf numFmtId="0" fontId="16" fillId="0" borderId="3" xfId="2" applyFont="1" applyBorder="1" applyAlignment="1">
      <alignment horizontal="left"/>
    </xf>
    <xf numFmtId="0" fontId="16" fillId="0" borderId="4" xfId="2" applyFont="1" applyBorder="1" applyAlignment="1">
      <alignment horizontal="left"/>
    </xf>
    <xf numFmtId="0" fontId="17" fillId="8" borderId="2" xfId="2" applyFont="1" applyFill="1" applyBorder="1" applyAlignment="1">
      <alignment horizontal="left"/>
    </xf>
    <xf numFmtId="0" fontId="17" fillId="8" borderId="3" xfId="2" applyFont="1" applyFill="1" applyBorder="1" applyAlignment="1">
      <alignment horizontal="left"/>
    </xf>
    <xf numFmtId="0" fontId="17" fillId="8" borderId="4" xfId="2" applyFont="1" applyFill="1" applyBorder="1" applyAlignment="1">
      <alignment horizontal="left"/>
    </xf>
    <xf numFmtId="0" fontId="17" fillId="1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0" fillId="12" borderId="1" xfId="0" applyFont="1" applyFill="1" applyBorder="1" applyAlignment="1">
      <alignment horizontal="center"/>
    </xf>
    <xf numFmtId="0" fontId="18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/>
    </xf>
  </cellXfs>
  <cellStyles count="11">
    <cellStyle name="Moeda" xfId="1" builtinId="4"/>
    <cellStyle name="Moeda 2" xfId="3" xr:uid="{8B70E7F1-8909-4CD1-8381-81DD6E926B92}"/>
    <cellStyle name="Moeda 3" xfId="6" xr:uid="{0DD2BB19-170A-4D28-8AA4-15AF515D2404}"/>
    <cellStyle name="Moeda 4" xfId="9" xr:uid="{38D4F02A-77C4-4568-BA5F-3148FA0D885B}"/>
    <cellStyle name="Normal" xfId="0" builtinId="0"/>
    <cellStyle name="Normal 2" xfId="2" xr:uid="{6072DE06-92C2-4B44-AE99-4FFB5839D3EF}"/>
    <cellStyle name="Normal 3" xfId="5" xr:uid="{FC591FE3-6FF9-4447-8AFB-C77B51039840}"/>
    <cellStyle name="Porcentagem" xfId="8" builtinId="5"/>
    <cellStyle name="Porcentagem 2" xfId="4" xr:uid="{6E5C758D-49D8-428E-B18A-E5EE6FFA3E32}"/>
    <cellStyle name="Vírgula" xfId="7" builtinId="3"/>
    <cellStyle name="Vírgula 2" xfId="10" xr:uid="{9E3E0987-8AAD-4563-8C71-D5A6AF5D42F0}"/>
  </cellStyles>
  <dxfs count="0"/>
  <tableStyles count="0" defaultTableStyle="TableStyleMedium2" defaultPivotStyle="PivotStyleLight16"/>
  <colors>
    <mruColors>
      <color rgb="FFFF7C80"/>
      <color rgb="FFFF5050"/>
      <color rgb="FFFF9900"/>
      <color rgb="FFD60093"/>
      <color rgb="FF3366CC"/>
      <color rgb="FF009999"/>
      <color rgb="FFFF9999"/>
      <color rgb="FFFF66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D7352-511F-419C-BD91-134230B587EA}">
  <sheetPr>
    <tabColor rgb="FFC00000"/>
  </sheetPr>
  <dimension ref="A1:S30"/>
  <sheetViews>
    <sheetView showGridLines="0" tabSelected="1" topLeftCell="C4" zoomScale="115" zoomScaleNormal="115" workbookViewId="0">
      <selection activeCell="E8" sqref="E8"/>
    </sheetView>
  </sheetViews>
  <sheetFormatPr defaultRowHeight="14.4" x14ac:dyDescent="0.3"/>
  <cols>
    <col min="2" max="2" width="30.88671875" customWidth="1"/>
    <col min="3" max="3" width="23" customWidth="1"/>
    <col min="4" max="4" width="13.88671875" customWidth="1"/>
    <col min="5" max="5" width="16.88671875" customWidth="1"/>
    <col min="6" max="8" width="16.44140625" customWidth="1"/>
    <col min="9" max="12" width="10.6640625" customWidth="1"/>
    <col min="13" max="13" width="10.5546875" bestFit="1" customWidth="1"/>
    <col min="14" max="15" width="14.33203125" bestFit="1" customWidth="1"/>
    <col min="16" max="16" width="7" bestFit="1" customWidth="1"/>
    <col min="17" max="17" width="14.33203125" customWidth="1"/>
    <col min="18" max="19" width="14.33203125" bestFit="1" customWidth="1"/>
  </cols>
  <sheetData>
    <row r="1" spans="1:19" x14ac:dyDescent="0.3">
      <c r="A1" s="1"/>
      <c r="D1" s="1"/>
    </row>
    <row r="2" spans="1:19" ht="28.5" customHeight="1" x14ac:dyDescent="0.3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9" ht="28.5" customHeigh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9" x14ac:dyDescent="0.3">
      <c r="A4" s="1"/>
      <c r="D4" s="2"/>
    </row>
    <row r="5" spans="1:19" x14ac:dyDescent="0.3">
      <c r="A5" s="4"/>
      <c r="B5" s="4"/>
      <c r="C5" s="4"/>
      <c r="D5" s="4"/>
      <c r="E5" s="154" t="s">
        <v>1</v>
      </c>
      <c r="F5" s="155"/>
      <c r="G5" s="161" t="s">
        <v>2</v>
      </c>
      <c r="H5" s="162"/>
      <c r="I5" s="157" t="s">
        <v>3</v>
      </c>
      <c r="J5" s="158"/>
      <c r="K5" s="167" t="s">
        <v>4</v>
      </c>
      <c r="L5" s="168"/>
    </row>
    <row r="6" spans="1:19" ht="15.6" x14ac:dyDescent="0.3">
      <c r="A6" s="95" t="s">
        <v>5</v>
      </c>
      <c r="B6" s="96" t="s">
        <v>6</v>
      </c>
      <c r="C6" s="96" t="s">
        <v>7</v>
      </c>
      <c r="D6" s="97" t="s">
        <v>8</v>
      </c>
      <c r="E6" s="98" t="s">
        <v>9</v>
      </c>
      <c r="F6" s="98" t="s">
        <v>10</v>
      </c>
      <c r="G6" s="137" t="s">
        <v>9</v>
      </c>
      <c r="H6" s="137" t="s">
        <v>10</v>
      </c>
      <c r="I6" s="159"/>
      <c r="J6" s="160"/>
      <c r="K6" s="169"/>
      <c r="L6" s="170"/>
    </row>
    <row r="7" spans="1:19" x14ac:dyDescent="0.3">
      <c r="A7" s="3">
        <v>1</v>
      </c>
      <c r="B7" s="5" t="s">
        <v>11</v>
      </c>
      <c r="C7" s="3" t="s">
        <v>12</v>
      </c>
      <c r="D7" s="3">
        <v>1</v>
      </c>
      <c r="E7" s="51">
        <f>SUPERVISOR!H135</f>
        <v>11686.401972516978</v>
      </c>
      <c r="F7" s="51">
        <f t="shared" ref="F7:F22" si="0">E7*D7</f>
        <v>11686.401972516978</v>
      </c>
      <c r="G7" s="138">
        <f>SUPERVISOR!H153</f>
        <v>3604.9655177951995</v>
      </c>
      <c r="H7" s="138">
        <f>G7*D7</f>
        <v>3604.9655177951995</v>
      </c>
      <c r="I7" s="156">
        <f>F7*12</f>
        <v>140236.82367020374</v>
      </c>
      <c r="J7" s="156"/>
      <c r="K7" s="166">
        <f>F7*30</f>
        <v>350592.05917550938</v>
      </c>
      <c r="L7" s="166"/>
      <c r="M7" s="122"/>
      <c r="N7" s="121"/>
      <c r="O7" s="121"/>
      <c r="P7" s="121"/>
      <c r="Q7" s="121"/>
      <c r="R7" s="122"/>
      <c r="S7" s="122"/>
    </row>
    <row r="8" spans="1:19" x14ac:dyDescent="0.3">
      <c r="A8" s="3">
        <v>2</v>
      </c>
      <c r="B8" s="5" t="s">
        <v>13</v>
      </c>
      <c r="C8" s="3" t="s">
        <v>12</v>
      </c>
      <c r="D8" s="3">
        <v>64</v>
      </c>
      <c r="E8" s="51">
        <f>SEDE!H135</f>
        <v>7394.5669230739777</v>
      </c>
      <c r="F8" s="51">
        <f t="shared" si="0"/>
        <v>473252.28307673457</v>
      </c>
      <c r="G8" s="138">
        <f>SEDE!H152</f>
        <v>2186.5836673616</v>
      </c>
      <c r="H8" s="138">
        <f t="shared" ref="H8:H22" si="1">G8*D8</f>
        <v>139941.3547111424</v>
      </c>
      <c r="I8" s="156">
        <f>F8*12</f>
        <v>5679027.3969208151</v>
      </c>
      <c r="J8" s="156"/>
      <c r="K8" s="166">
        <f t="shared" ref="K8:K22" si="2">F8*30</f>
        <v>14197568.492302038</v>
      </c>
      <c r="L8" s="166"/>
      <c r="M8" s="121"/>
      <c r="N8" s="121"/>
      <c r="O8" s="121"/>
      <c r="P8" s="121"/>
      <c r="Q8" s="121"/>
      <c r="R8" s="122"/>
      <c r="S8" s="122"/>
    </row>
    <row r="9" spans="1:19" x14ac:dyDescent="0.3">
      <c r="A9" s="3">
        <v>3</v>
      </c>
      <c r="B9" s="5" t="s">
        <v>13</v>
      </c>
      <c r="C9" s="3" t="s">
        <v>14</v>
      </c>
      <c r="D9" s="3">
        <v>4</v>
      </c>
      <c r="E9" s="51">
        <f>DEAIN!H136</f>
        <v>5881.2777791817934</v>
      </c>
      <c r="F9" s="51">
        <f t="shared" si="0"/>
        <v>23525.111116727174</v>
      </c>
      <c r="G9" s="138">
        <v>1247.21</v>
      </c>
      <c r="H9" s="138">
        <f>G9*D9</f>
        <v>4988.84</v>
      </c>
      <c r="I9" s="156">
        <f>F9*12</f>
        <v>282301.33340072609</v>
      </c>
      <c r="J9" s="156"/>
      <c r="K9" s="166">
        <f t="shared" si="2"/>
        <v>705753.33350181521</v>
      </c>
      <c r="L9" s="166"/>
      <c r="M9" s="122"/>
      <c r="N9" s="121"/>
      <c r="O9" s="121"/>
      <c r="P9" s="121"/>
      <c r="Q9" s="121"/>
      <c r="R9" s="122"/>
      <c r="S9" s="122"/>
    </row>
    <row r="10" spans="1:19" x14ac:dyDescent="0.3">
      <c r="A10" s="3">
        <v>4</v>
      </c>
      <c r="B10" s="5" t="s">
        <v>13</v>
      </c>
      <c r="C10" s="3" t="s">
        <v>15</v>
      </c>
      <c r="D10" s="3">
        <v>24</v>
      </c>
      <c r="E10" s="51">
        <f>DELEMIG_SDU!H135</f>
        <v>5881.2777791817934</v>
      </c>
      <c r="F10" s="51">
        <f t="shared" si="0"/>
        <v>141150.66670036304</v>
      </c>
      <c r="G10" s="138">
        <v>1247.21</v>
      </c>
      <c r="H10" s="138">
        <f t="shared" si="1"/>
        <v>29933.040000000001</v>
      </c>
      <c r="I10" s="156">
        <f t="shared" ref="I10:I22" si="3">F10*12</f>
        <v>1693808.0004043565</v>
      </c>
      <c r="J10" s="156"/>
      <c r="K10" s="166">
        <f t="shared" si="2"/>
        <v>4234520.0010108911</v>
      </c>
      <c r="L10" s="166"/>
      <c r="M10" s="122"/>
      <c r="N10" s="121"/>
      <c r="O10" s="121"/>
      <c r="P10" s="121"/>
      <c r="Q10" s="121"/>
      <c r="R10" s="122"/>
      <c r="S10" s="122"/>
    </row>
    <row r="11" spans="1:19" x14ac:dyDescent="0.3">
      <c r="A11" s="3">
        <v>5</v>
      </c>
      <c r="B11" s="5" t="s">
        <v>13</v>
      </c>
      <c r="C11" s="3" t="s">
        <v>16</v>
      </c>
      <c r="D11" s="3">
        <v>3</v>
      </c>
      <c r="E11" s="51">
        <f>DELEMIG_LEBLON!H135</f>
        <v>5881.2777791817934</v>
      </c>
      <c r="F11" s="51">
        <f t="shared" si="0"/>
        <v>17643.83333754538</v>
      </c>
      <c r="G11" s="138">
        <v>1247.21</v>
      </c>
      <c r="H11" s="138">
        <f t="shared" si="1"/>
        <v>3741.63</v>
      </c>
      <c r="I11" s="156">
        <f t="shared" si="3"/>
        <v>211726.00005054456</v>
      </c>
      <c r="J11" s="156"/>
      <c r="K11" s="166">
        <f t="shared" si="2"/>
        <v>529315.00012636138</v>
      </c>
      <c r="L11" s="166"/>
      <c r="M11" s="122"/>
      <c r="N11" s="121"/>
      <c r="O11" s="121"/>
      <c r="P11" s="121"/>
      <c r="Q11" s="121"/>
      <c r="R11" s="122"/>
      <c r="S11" s="122"/>
    </row>
    <row r="12" spans="1:19" x14ac:dyDescent="0.3">
      <c r="A12" s="3">
        <v>6</v>
      </c>
      <c r="B12" s="5" t="s">
        <v>13</v>
      </c>
      <c r="C12" s="3" t="s">
        <v>17</v>
      </c>
      <c r="D12" s="3">
        <v>5</v>
      </c>
      <c r="E12" s="51">
        <f>DELEMIG_RIO_SUL!H135</f>
        <v>5881.2777791817934</v>
      </c>
      <c r="F12" s="51">
        <f t="shared" si="0"/>
        <v>29406.388895908967</v>
      </c>
      <c r="G12" s="138">
        <v>1247.21</v>
      </c>
      <c r="H12" s="138">
        <f t="shared" si="1"/>
        <v>6236.05</v>
      </c>
      <c r="I12" s="156">
        <f t="shared" si="3"/>
        <v>352876.66675090761</v>
      </c>
      <c r="J12" s="156"/>
      <c r="K12" s="166">
        <f t="shared" si="2"/>
        <v>882191.66687726905</v>
      </c>
      <c r="L12" s="166"/>
      <c r="M12" s="122"/>
      <c r="N12" s="121"/>
      <c r="O12" s="121"/>
      <c r="P12" s="121"/>
      <c r="Q12" s="121"/>
      <c r="R12" s="122"/>
      <c r="S12" s="122"/>
    </row>
    <row r="13" spans="1:19" x14ac:dyDescent="0.3">
      <c r="A13" s="3">
        <v>7</v>
      </c>
      <c r="B13" s="5" t="s">
        <v>13</v>
      </c>
      <c r="C13" s="3" t="s">
        <v>18</v>
      </c>
      <c r="D13" s="3">
        <v>8</v>
      </c>
      <c r="E13" s="51">
        <f>DELEMIG_VIA_PARQUE!H135</f>
        <v>5881.2777791817934</v>
      </c>
      <c r="F13" s="51">
        <f t="shared" si="0"/>
        <v>47050.222233454348</v>
      </c>
      <c r="G13" s="138">
        <v>1247.21</v>
      </c>
      <c r="H13" s="138">
        <f t="shared" si="1"/>
        <v>9977.68</v>
      </c>
      <c r="I13" s="156">
        <f t="shared" si="3"/>
        <v>564602.66680145217</v>
      </c>
      <c r="J13" s="156"/>
      <c r="K13" s="166">
        <f t="shared" si="2"/>
        <v>1411506.6670036304</v>
      </c>
      <c r="L13" s="166"/>
      <c r="M13" s="122"/>
      <c r="N13" s="121"/>
      <c r="O13" s="121"/>
      <c r="P13" s="121"/>
      <c r="Q13" s="121"/>
      <c r="R13" s="122"/>
      <c r="S13" s="122"/>
    </row>
    <row r="14" spans="1:19" x14ac:dyDescent="0.3">
      <c r="A14" s="3">
        <v>8</v>
      </c>
      <c r="B14" s="5" t="s">
        <v>13</v>
      </c>
      <c r="C14" s="3" t="s">
        <v>19</v>
      </c>
      <c r="D14" s="3">
        <v>1</v>
      </c>
      <c r="E14" s="51">
        <f>DEAER!H135</f>
        <v>5881.2777791817934</v>
      </c>
      <c r="F14" s="51">
        <f t="shared" si="0"/>
        <v>5881.2777791817934</v>
      </c>
      <c r="G14" s="138">
        <v>1247.21</v>
      </c>
      <c r="H14" s="138">
        <f t="shared" si="1"/>
        <v>1247.21</v>
      </c>
      <c r="I14" s="156">
        <f t="shared" si="3"/>
        <v>70575.333350181521</v>
      </c>
      <c r="J14" s="156"/>
      <c r="K14" s="166">
        <f t="shared" si="2"/>
        <v>176438.3333754538</v>
      </c>
      <c r="L14" s="166"/>
      <c r="M14" s="122"/>
      <c r="N14" s="121"/>
      <c r="O14" s="121"/>
      <c r="P14" s="121"/>
      <c r="Q14" s="121"/>
      <c r="R14" s="122"/>
      <c r="S14" s="122"/>
    </row>
    <row r="15" spans="1:19" x14ac:dyDescent="0.3">
      <c r="A15" s="3">
        <v>9</v>
      </c>
      <c r="B15" s="5" t="s">
        <v>13</v>
      </c>
      <c r="C15" s="3" t="s">
        <v>20</v>
      </c>
      <c r="D15" s="3">
        <v>6</v>
      </c>
      <c r="E15" s="51">
        <f>NIG!H135</f>
        <v>5919.4820991817933</v>
      </c>
      <c r="F15" s="51">
        <f t="shared" si="0"/>
        <v>35516.892595090758</v>
      </c>
      <c r="G15" s="138">
        <v>1247.21</v>
      </c>
      <c r="H15" s="138">
        <f t="shared" si="1"/>
        <v>7483.26</v>
      </c>
      <c r="I15" s="156">
        <f t="shared" si="3"/>
        <v>426202.71114108909</v>
      </c>
      <c r="J15" s="156"/>
      <c r="K15" s="166">
        <f t="shared" si="2"/>
        <v>1065506.7778527227</v>
      </c>
      <c r="L15" s="166"/>
      <c r="M15" s="122"/>
      <c r="N15" s="121"/>
      <c r="O15" s="121"/>
      <c r="P15" s="121"/>
      <c r="Q15" s="121"/>
      <c r="R15" s="122"/>
      <c r="S15" s="122"/>
    </row>
    <row r="16" spans="1:19" x14ac:dyDescent="0.3">
      <c r="A16" s="3">
        <v>10</v>
      </c>
      <c r="B16" s="5" t="s">
        <v>13</v>
      </c>
      <c r="C16" s="3" t="s">
        <v>21</v>
      </c>
      <c r="D16" s="3">
        <v>4</v>
      </c>
      <c r="E16" s="51">
        <f>MCE!H135</f>
        <v>5820.803565661794</v>
      </c>
      <c r="F16" s="51">
        <f t="shared" si="0"/>
        <v>23283.214262647176</v>
      </c>
      <c r="G16" s="138">
        <v>1247.21</v>
      </c>
      <c r="H16" s="138">
        <f t="shared" si="1"/>
        <v>4988.84</v>
      </c>
      <c r="I16" s="156">
        <f t="shared" si="3"/>
        <v>279398.57115176611</v>
      </c>
      <c r="J16" s="156"/>
      <c r="K16" s="166">
        <f t="shared" si="2"/>
        <v>698496.42787941522</v>
      </c>
      <c r="L16" s="166"/>
      <c r="M16" s="122"/>
      <c r="N16" s="121"/>
      <c r="O16" s="121"/>
      <c r="P16" s="121"/>
      <c r="Q16" s="121"/>
      <c r="R16" s="122"/>
      <c r="S16" s="122"/>
    </row>
    <row r="17" spans="1:19" x14ac:dyDescent="0.3">
      <c r="A17" s="3">
        <v>11</v>
      </c>
      <c r="B17" s="5" t="s">
        <v>13</v>
      </c>
      <c r="C17" s="3" t="s">
        <v>22</v>
      </c>
      <c r="D17" s="3">
        <v>5</v>
      </c>
      <c r="E17" s="51">
        <f>NRI!H135</f>
        <v>5889.4644191817933</v>
      </c>
      <c r="F17" s="51">
        <f t="shared" si="0"/>
        <v>29447.322095908967</v>
      </c>
      <c r="G17" s="138">
        <v>1247.21</v>
      </c>
      <c r="H17" s="138">
        <f t="shared" si="1"/>
        <v>6236.05</v>
      </c>
      <c r="I17" s="156">
        <f t="shared" si="3"/>
        <v>353367.8651509076</v>
      </c>
      <c r="J17" s="156"/>
      <c r="K17" s="166">
        <f t="shared" si="2"/>
        <v>883419.66287726897</v>
      </c>
      <c r="L17" s="166"/>
      <c r="M17" s="122"/>
      <c r="N17" s="121"/>
      <c r="O17" s="121"/>
      <c r="P17" s="121"/>
      <c r="Q17" s="121"/>
      <c r="R17" s="122"/>
      <c r="S17" s="122"/>
    </row>
    <row r="18" spans="1:19" x14ac:dyDescent="0.3">
      <c r="A18" s="3">
        <v>12</v>
      </c>
      <c r="B18" s="5" t="s">
        <v>13</v>
      </c>
      <c r="C18" s="3" t="s">
        <v>23</v>
      </c>
      <c r="D18" s="3">
        <v>3</v>
      </c>
      <c r="E18" s="51">
        <f>VRA!H135</f>
        <v>5875.8200191817932</v>
      </c>
      <c r="F18" s="51">
        <f t="shared" si="0"/>
        <v>17627.460057545381</v>
      </c>
      <c r="G18" s="138">
        <v>1247.21</v>
      </c>
      <c r="H18" s="138">
        <f t="shared" si="1"/>
        <v>3741.63</v>
      </c>
      <c r="I18" s="156">
        <f t="shared" si="3"/>
        <v>211529.52069054457</v>
      </c>
      <c r="J18" s="156"/>
      <c r="K18" s="166">
        <f t="shared" si="2"/>
        <v>528823.80172636139</v>
      </c>
      <c r="L18" s="166"/>
      <c r="M18" s="122"/>
      <c r="N18" s="121"/>
      <c r="O18" s="121"/>
      <c r="P18" s="121"/>
      <c r="Q18" s="121"/>
      <c r="R18" s="122"/>
      <c r="S18" s="122"/>
    </row>
    <row r="19" spans="1:19" x14ac:dyDescent="0.3">
      <c r="A19" s="3">
        <v>13</v>
      </c>
      <c r="B19" s="5" t="s">
        <v>13</v>
      </c>
      <c r="C19" s="3" t="s">
        <v>24</v>
      </c>
      <c r="D19" s="3">
        <v>4</v>
      </c>
      <c r="E19" s="51">
        <f>GOY!H135</f>
        <v>5837.6156991817934</v>
      </c>
      <c r="F19" s="51">
        <f t="shared" si="0"/>
        <v>23350.462796727174</v>
      </c>
      <c r="G19" s="138">
        <v>1247.21</v>
      </c>
      <c r="H19" s="138">
        <f t="shared" si="1"/>
        <v>4988.84</v>
      </c>
      <c r="I19" s="156">
        <f t="shared" si="3"/>
        <v>280205.55356072611</v>
      </c>
      <c r="J19" s="156"/>
      <c r="K19" s="166">
        <f t="shared" si="2"/>
        <v>700513.88390181516</v>
      </c>
      <c r="L19" s="166"/>
      <c r="M19" s="122"/>
      <c r="N19" s="121"/>
      <c r="O19" s="121"/>
      <c r="P19" s="121"/>
      <c r="Q19" s="121"/>
      <c r="R19" s="122"/>
      <c r="S19" s="122"/>
    </row>
    <row r="20" spans="1:19" x14ac:dyDescent="0.3">
      <c r="A20" s="3">
        <v>14</v>
      </c>
      <c r="B20" s="5" t="s">
        <v>13</v>
      </c>
      <c r="C20" s="3" t="s">
        <v>25</v>
      </c>
      <c r="D20" s="3">
        <v>1</v>
      </c>
      <c r="E20" s="51">
        <f>POSPET!H135</f>
        <v>5927.6687391817932</v>
      </c>
      <c r="F20" s="51">
        <f t="shared" si="0"/>
        <v>5927.6687391817932</v>
      </c>
      <c r="G20" s="138">
        <v>1247.21</v>
      </c>
      <c r="H20" s="138">
        <f t="shared" si="1"/>
        <v>1247.21</v>
      </c>
      <c r="I20" s="156">
        <f t="shared" si="3"/>
        <v>71132.024870181514</v>
      </c>
      <c r="J20" s="156"/>
      <c r="K20" s="166">
        <f t="shared" si="2"/>
        <v>177830.06217545379</v>
      </c>
      <c r="L20" s="166"/>
      <c r="M20" s="122"/>
      <c r="N20" s="121"/>
      <c r="O20" s="121"/>
      <c r="P20" s="121"/>
      <c r="Q20" s="121"/>
      <c r="R20" s="122"/>
      <c r="S20" s="122"/>
    </row>
    <row r="21" spans="1:19" x14ac:dyDescent="0.3">
      <c r="A21" s="3">
        <v>15</v>
      </c>
      <c r="B21" s="5" t="s">
        <v>13</v>
      </c>
      <c r="C21" s="3" t="s">
        <v>26</v>
      </c>
      <c r="D21" s="3">
        <v>2</v>
      </c>
      <c r="E21" s="51">
        <f>ARS!H135</f>
        <v>5971.3308191817932</v>
      </c>
      <c r="F21" s="51">
        <f t="shared" si="0"/>
        <v>11942.661638363586</v>
      </c>
      <c r="G21" s="138">
        <v>1247.21</v>
      </c>
      <c r="H21" s="138">
        <f t="shared" si="1"/>
        <v>2494.42</v>
      </c>
      <c r="I21" s="156">
        <f t="shared" si="3"/>
        <v>143311.93966036304</v>
      </c>
      <c r="J21" s="156"/>
      <c r="K21" s="166">
        <f t="shared" si="2"/>
        <v>358279.8491509076</v>
      </c>
      <c r="L21" s="166"/>
      <c r="M21" s="122"/>
      <c r="N21" s="121"/>
      <c r="O21" s="121"/>
      <c r="P21" s="121"/>
      <c r="Q21" s="121"/>
      <c r="R21" s="122"/>
      <c r="S21" s="122"/>
    </row>
    <row r="22" spans="1:19" x14ac:dyDescent="0.3">
      <c r="A22" s="3">
        <v>16</v>
      </c>
      <c r="B22" s="5" t="s">
        <v>13</v>
      </c>
      <c r="C22" s="3" t="s">
        <v>27</v>
      </c>
      <c r="D22" s="3">
        <v>2</v>
      </c>
      <c r="E22" s="51">
        <f>DEPOM_ARS!H135</f>
        <v>5971.3308191817932</v>
      </c>
      <c r="F22" s="51">
        <f t="shared" si="0"/>
        <v>11942.661638363586</v>
      </c>
      <c r="G22" s="138">
        <v>1247.21</v>
      </c>
      <c r="H22" s="138">
        <f t="shared" si="1"/>
        <v>2494.42</v>
      </c>
      <c r="I22" s="156">
        <f t="shared" si="3"/>
        <v>143311.93966036304</v>
      </c>
      <c r="J22" s="156"/>
      <c r="K22" s="166">
        <f t="shared" si="2"/>
        <v>358279.8491509076</v>
      </c>
      <c r="L22" s="166"/>
      <c r="M22" s="122"/>
      <c r="N22" s="121"/>
      <c r="O22" s="121"/>
      <c r="P22" s="121"/>
      <c r="Q22" s="121"/>
      <c r="R22" s="122"/>
      <c r="S22" s="122"/>
    </row>
    <row r="23" spans="1:19" x14ac:dyDescent="0.3">
      <c r="N23" s="122"/>
      <c r="O23" s="122"/>
      <c r="P23" s="122"/>
      <c r="Q23" s="122"/>
      <c r="R23" s="122"/>
      <c r="S23" s="122"/>
    </row>
    <row r="28" spans="1:19" x14ac:dyDescent="0.3">
      <c r="A28" s="163" t="s">
        <v>28</v>
      </c>
      <c r="B28" s="164"/>
      <c r="C28" s="165"/>
      <c r="D28" s="73">
        <f>SUM(D7:D22)</f>
        <v>137</v>
      </c>
      <c r="E28" s="171">
        <f>SUM(F7:F22)</f>
        <v>908634.52893626073</v>
      </c>
      <c r="F28" s="172"/>
      <c r="G28" s="173">
        <f>SUM(H7:H22)</f>
        <v>233345.4402289376</v>
      </c>
      <c r="H28" s="174"/>
      <c r="I28" s="156">
        <f>SUM(I7:J22)</f>
        <v>10903614.347235132</v>
      </c>
      <c r="J28" s="156"/>
      <c r="K28" s="175">
        <f>SUM(K7:L22)</f>
        <v>27259035.868087821</v>
      </c>
      <c r="L28" s="176"/>
    </row>
    <row r="29" spans="1:19" x14ac:dyDescent="0.3">
      <c r="I29" s="151"/>
      <c r="J29" s="152"/>
    </row>
    <row r="30" spans="1:19" x14ac:dyDescent="0.3">
      <c r="I30" s="150"/>
      <c r="J30" s="150"/>
    </row>
  </sheetData>
  <mergeCells count="44">
    <mergeCell ref="K19:L19"/>
    <mergeCell ref="K20:L20"/>
    <mergeCell ref="E28:F28"/>
    <mergeCell ref="G28:H28"/>
    <mergeCell ref="K21:L21"/>
    <mergeCell ref="K22:L22"/>
    <mergeCell ref="K28:L28"/>
    <mergeCell ref="K5:L6"/>
    <mergeCell ref="K7:L7"/>
    <mergeCell ref="K8:L8"/>
    <mergeCell ref="K9:L9"/>
    <mergeCell ref="K10:L10"/>
    <mergeCell ref="K11:L11"/>
    <mergeCell ref="I28:J28"/>
    <mergeCell ref="I21:J21"/>
    <mergeCell ref="I22:J22"/>
    <mergeCell ref="I16:J16"/>
    <mergeCell ref="I17:J17"/>
    <mergeCell ref="I18:J18"/>
    <mergeCell ref="I19:J19"/>
    <mergeCell ref="I20:J20"/>
    <mergeCell ref="K12:L12"/>
    <mergeCell ref="K13:L13"/>
    <mergeCell ref="K14:L14"/>
    <mergeCell ref="K15:L15"/>
    <mergeCell ref="K16:L16"/>
    <mergeCell ref="K17:L17"/>
    <mergeCell ref="K18:L18"/>
    <mergeCell ref="I30:J30"/>
    <mergeCell ref="I29:J29"/>
    <mergeCell ref="A2:L3"/>
    <mergeCell ref="E5:F5"/>
    <mergeCell ref="I7:J7"/>
    <mergeCell ref="I8:J8"/>
    <mergeCell ref="I5:J6"/>
    <mergeCell ref="G5:H5"/>
    <mergeCell ref="I9:J9"/>
    <mergeCell ref="I10:J10"/>
    <mergeCell ref="I11:J11"/>
    <mergeCell ref="I12:J12"/>
    <mergeCell ref="I13:J13"/>
    <mergeCell ref="I14:J14"/>
    <mergeCell ref="I15:J15"/>
    <mergeCell ref="A28:C28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04950-7BEF-4422-8BC4-63A517B012E5}">
  <sheetPr>
    <tabColor theme="9" tint="0.39997558519241921"/>
  </sheetPr>
  <dimension ref="A1:Q152"/>
  <sheetViews>
    <sheetView showGridLines="0" topLeftCell="A10" zoomScale="120" zoomScaleNormal="120" zoomScaleSheetLayoutView="100" workbookViewId="0">
      <selection activeCell="K98" sqref="K98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220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79.553799999999995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603.05380000000002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603.05380000000002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2118.6611774479998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123" t="s">
        <v>180</v>
      </c>
      <c r="C99" s="124"/>
      <c r="D99" s="124"/>
      <c r="E99" s="124"/>
      <c r="F99" s="124"/>
      <c r="G99" s="124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123" t="s">
        <v>181</v>
      </c>
      <c r="C100" s="124"/>
      <c r="D100" s="124"/>
      <c r="E100" s="124"/>
      <c r="F100" s="124"/>
      <c r="G100" s="124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143.16709365966929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324.03485531638484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78.741901512818117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362.6899706044955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238.61182276611549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4">
        <f t="shared" si="3"/>
        <v>1147.2456438594834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2118.6611774479998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4772.2364553223097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1147.2456438594834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5919.4820991817933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D63CD99D-CCA8-4C14-9F0A-B99527BF7B4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C968B-1467-4BFB-9D73-C36A3A7C66DC}">
  <sheetPr>
    <tabColor rgb="FF7030A0"/>
  </sheetPr>
  <dimension ref="A1:Q152"/>
  <sheetViews>
    <sheetView showGridLines="0" topLeftCell="A22" zoomScale="120" zoomScaleNormal="120" zoomScaleSheetLayoutView="100" workbookViewId="0">
      <selection activeCell="K100" sqref="K100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44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1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0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523.5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523.5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2039.1073774479996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140.78047965966928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318.63315229638488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77.429263812818121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356.64388180449555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234.6341327661155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4">
        <f t="shared" si="3"/>
        <v>1128.1209103394835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2039.1073774479996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4692.68265532231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1128.1209103394835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5820.803565661794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ACAC6464-9C47-4666-B83C-AEFA454EB85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CCB5-0D9A-4ECB-A115-8F6F8A6A3DF9}">
  <sheetPr>
    <tabColor theme="4"/>
  </sheetPr>
  <dimension ref="A1:Q152"/>
  <sheetViews>
    <sheetView showGridLines="0" topLeftCell="A22" zoomScale="120" zoomScaleNormal="120" zoomScaleSheetLayoutView="100" workbookViewId="0">
      <selection activeCell="K99" sqref="K99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195.8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4.45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55.353800000000007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578.85379999999998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578.85379999999998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2094.4611774479995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ref="I78:I81" si="1">H78*$H$34</f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142.44109365966929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322.39167531638486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78.342601512818121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360.85077060449555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237.40182276611552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6">
        <f t="shared" si="3"/>
        <v>1141.4279638594835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2094.4611774479995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4748.0364553223098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1141.4279638594835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5889.4644191817933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4:I84"/>
    <mergeCell ref="A85:I85"/>
    <mergeCell ref="A108:I108"/>
    <mergeCell ref="A109:I109"/>
    <mergeCell ref="B110:G110"/>
    <mergeCell ref="H110:I110"/>
    <mergeCell ref="B111:G111"/>
    <mergeCell ref="H111:I111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2:I102"/>
    <mergeCell ref="A103:I103"/>
    <mergeCell ref="A104:I104"/>
    <mergeCell ref="A113:G113"/>
    <mergeCell ref="H113:I113"/>
    <mergeCell ref="A114:I114"/>
    <mergeCell ref="A115:I115"/>
    <mergeCell ref="B116:G116"/>
    <mergeCell ref="B112:G112"/>
  </mergeCells>
  <dataValidations count="1">
    <dataValidation allowBlank="1" sqref="A1 A125" xr:uid="{E597288E-E0B8-4C49-83A0-D8479903F32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62D3-779F-4F0B-9E42-415B34C4F664}">
  <sheetPr>
    <tabColor rgb="FFFF9999"/>
  </sheetPr>
  <dimension ref="A1:Q152"/>
  <sheetViews>
    <sheetView showGridLines="0" topLeftCell="A28" zoomScale="120" zoomScaleNormal="120" zoomScaleSheetLayoutView="100" workbookViewId="0">
      <selection activeCell="K87" sqref="K87:K92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184.8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4.2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44.353800000000007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567.85379999999998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567.85379999999998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2083.4611774479995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123" t="s">
        <v>180</v>
      </c>
      <c r="C99" s="124"/>
      <c r="D99" s="124"/>
      <c r="E99" s="124"/>
      <c r="F99" s="124"/>
      <c r="G99" s="124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123" t="s">
        <v>181</v>
      </c>
      <c r="C100" s="124"/>
      <c r="D100" s="124"/>
      <c r="E100" s="124"/>
      <c r="F100" s="124"/>
      <c r="G100" s="124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142.11109365966928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321.64477531638482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78.161101512818121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360.01477060449554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236.8518227661155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6">
        <f t="shared" si="3"/>
        <v>1138.7835638594834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2083.4611774479995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4737.0364553223098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1138.7835638594834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5875.8200191817932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728F33B1-D333-4906-9F32-346D3D70D01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8425-D0E5-43CA-83BE-14EBE6D4AC54}">
  <sheetPr>
    <tabColor rgb="FF009999"/>
  </sheetPr>
  <dimension ref="A1:Q152"/>
  <sheetViews>
    <sheetView showGridLines="0" topLeftCell="A28" zoomScale="120" zoomScaleNormal="120" zoomScaleSheetLayoutView="100" workbookViewId="0">
      <selection activeCell="K101" sqref="K101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154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3.5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13.553799999999995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537.05380000000002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537.05380000000002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2052.6611774479998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141.18709365966927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319.55345531638483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77.652901512818119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357.67397060449554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235.31182276611548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6">
        <f t="shared" si="3"/>
        <v>1131.3792438594835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2052.6611774479998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4706.2364553223097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1131.3792438594835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5837.6156991817934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E0FAA716-C490-4616-8BAE-75CDCAE76F94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BFAA1-9290-45B5-83AF-E7938F479675}">
  <sheetPr>
    <tabColor rgb="FF3366CC"/>
  </sheetPr>
  <dimension ref="A1:Q152"/>
  <sheetViews>
    <sheetView showGridLines="0" topLeftCell="A34" zoomScale="120" zoomScaleNormal="120" zoomScaleSheetLayoutView="100" workbookViewId="0">
      <selection activeCell="K101" sqref="K101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226.60000000000002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5.15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86.153800000000018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609.65380000000005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609.65380000000005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2125.2611774479997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123" t="s">
        <v>180</v>
      </c>
      <c r="C99" s="124"/>
      <c r="D99" s="124"/>
      <c r="E99" s="124"/>
      <c r="F99" s="124"/>
      <c r="G99" s="124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123" t="s">
        <v>181</v>
      </c>
      <c r="C100" s="124"/>
      <c r="D100" s="124"/>
      <c r="E100" s="124"/>
      <c r="F100" s="124"/>
      <c r="G100" s="124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7" t="s">
        <v>142</v>
      </c>
      <c r="C106" s="128"/>
      <c r="D106" s="128"/>
      <c r="E106" s="128"/>
      <c r="F106" s="128"/>
      <c r="G106" s="128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125" t="s">
        <v>79</v>
      </c>
      <c r="B107" s="126"/>
      <c r="C107" s="126"/>
      <c r="D107" s="126"/>
      <c r="E107" s="126"/>
      <c r="F107" s="126"/>
      <c r="G107" s="126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143.3650936596693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324.48299531638486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78.850801512818123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363.19157060449555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238.94182276611551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6">
        <f t="shared" si="3"/>
        <v>1148.8322838594834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2125.2611774479997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4778.83645532231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1148.8322838594834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5927.6687391817932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5475503B-DA4F-41EE-8886-6023F7559A57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5413-4B87-462A-8A78-654572A84B29}">
  <sheetPr>
    <tabColor rgb="FFD60093"/>
  </sheetPr>
  <dimension ref="A1:Q152"/>
  <sheetViews>
    <sheetView showGridLines="0" topLeftCell="A28" zoomScale="120" zoomScaleNormal="120" zoomScaleSheetLayoutView="100" workbookViewId="0">
      <selection activeCell="K101" sqref="K101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261.8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5.95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121.35380000000001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644.85379999999998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644.85379999999998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2160.4611774479995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237" t="s">
        <v>79</v>
      </c>
      <c r="B82" s="238"/>
      <c r="C82" s="238"/>
      <c r="D82" s="238"/>
      <c r="E82" s="238"/>
      <c r="F82" s="238"/>
      <c r="G82" s="239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123" t="s">
        <v>180</v>
      </c>
      <c r="C99" s="124"/>
      <c r="D99" s="124"/>
      <c r="E99" s="124"/>
      <c r="F99" s="124"/>
      <c r="G99" s="124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123" t="s">
        <v>181</v>
      </c>
      <c r="C100" s="124"/>
      <c r="D100" s="124"/>
      <c r="E100" s="124"/>
      <c r="F100" s="124"/>
      <c r="G100" s="124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H133*H117</f>
        <v>144.42109365966928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>(I117+H133)*H118</f>
        <v>336.67926757587639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>((H133+I117+I118)/(1-(H119)))*H120</f>
        <v>101.88892999790626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>((H133+I117+I118)/(1-(H119)))*H121</f>
        <v>469.30658665702276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>((H133+I117+I118)/(1-(H119)))*H122</f>
        <v>308.75433332698867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H133*H123</f>
        <v>1157.2943638594834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273" t="s">
        <v>57</v>
      </c>
      <c r="I127" s="273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2160.4611774479995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I101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4814.0364553223098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1157.2943638594834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274">
        <f>SUM(H128:I132,H134)</f>
        <v>5971.3308191817932</v>
      </c>
      <c r="I135" s="274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1"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A126:I126"/>
    <mergeCell ref="A127:G127"/>
    <mergeCell ref="H127:I127"/>
    <mergeCell ref="B117:G117"/>
    <mergeCell ref="B118:G118"/>
    <mergeCell ref="B119:G119"/>
    <mergeCell ref="A120:B120"/>
    <mergeCell ref="C120:C121"/>
    <mergeCell ref="A121:B121"/>
    <mergeCell ref="A114:I114"/>
    <mergeCell ref="A115:I115"/>
    <mergeCell ref="B116:G116"/>
    <mergeCell ref="B112:G112"/>
    <mergeCell ref="H112:I112"/>
    <mergeCell ref="A122:B122"/>
    <mergeCell ref="A123:G123"/>
    <mergeCell ref="A124:I124"/>
    <mergeCell ref="A125:I125"/>
    <mergeCell ref="B110:G110"/>
    <mergeCell ref="H110:I110"/>
    <mergeCell ref="B111:G111"/>
    <mergeCell ref="H111:I111"/>
    <mergeCell ref="H105:I105"/>
    <mergeCell ref="H106:I106"/>
    <mergeCell ref="H107:I107"/>
    <mergeCell ref="A113:G113"/>
    <mergeCell ref="H113:I113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73:I73"/>
    <mergeCell ref="A74:I74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82:G82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83:I83"/>
    <mergeCell ref="A102:I102"/>
    <mergeCell ref="A103:I103"/>
    <mergeCell ref="A104:I104"/>
    <mergeCell ref="A84:I84"/>
    <mergeCell ref="A85:I85"/>
    <mergeCell ref="A108:I108"/>
    <mergeCell ref="A109:I109"/>
  </mergeCells>
  <dataValidations count="1">
    <dataValidation allowBlank="1" sqref="A1 A125" xr:uid="{B6210BC5-C62F-431D-800F-2140C9C299E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F949D-E115-4C95-B6DE-6A24C99F2052}">
  <sheetPr>
    <tabColor rgb="FFFF9900"/>
  </sheetPr>
  <dimension ref="A1:Q152"/>
  <sheetViews>
    <sheetView showGridLines="0" topLeftCell="A34" zoomScale="120" zoomScaleNormal="120" zoomScaleSheetLayoutView="100" workbookViewId="0">
      <selection activeCell="L97" sqref="L97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261.8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5.95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121.35380000000001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644.85379999999998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644.85379999999998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2160.4611774479995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H133*H117</f>
        <v>144.42109365966928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>(I117+H133)*H118</f>
        <v>336.67926757587639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>((H133+I117+I118)/(1-(H119)))*H120</f>
        <v>101.88892999790626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>((H133+I117+I118)/(1-(H119)))*H121</f>
        <v>469.30658665702276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>((H133+I117+I118)/(1-(H119)))*H122</f>
        <v>308.75433332698867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H133*H123</f>
        <v>1157.2943638594834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273" t="s">
        <v>57</v>
      </c>
      <c r="I127" s="273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2160.4611774479995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I101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4814.0364553223098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1157.2943638594834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SUM(H128:I132,H134)</f>
        <v>5971.3308191817932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H127:I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B7E71008-923A-4B62-B56C-F53500BC9F8E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5FBD-388C-436F-B4AB-BAB7143E94A0}">
  <sheetPr>
    <tabColor theme="3" tint="0.59999389629810485"/>
  </sheetPr>
  <dimension ref="A1:J21"/>
  <sheetViews>
    <sheetView showGridLines="0" workbookViewId="0">
      <selection activeCell="I15" sqref="I15"/>
    </sheetView>
  </sheetViews>
  <sheetFormatPr defaultRowHeight="14.4" x14ac:dyDescent="0.3"/>
  <cols>
    <col min="2" max="2" width="51.33203125" bestFit="1" customWidth="1"/>
    <col min="3" max="3" width="13.5546875" bestFit="1" customWidth="1"/>
    <col min="4" max="4" width="13.33203125" customWidth="1"/>
    <col min="5" max="5" width="13.6640625" customWidth="1"/>
    <col min="6" max="6" width="14" customWidth="1"/>
    <col min="7" max="7" width="15.33203125" customWidth="1"/>
    <col min="8" max="8" width="15.44140625" bestFit="1" customWidth="1"/>
    <col min="9" max="9" width="24.5546875" bestFit="1" customWidth="1"/>
    <col min="10" max="10" width="17.33203125" bestFit="1" customWidth="1"/>
    <col min="13" max="13" width="9.5546875" bestFit="1" customWidth="1"/>
  </cols>
  <sheetData>
    <row r="1" spans="1:10" ht="19.5" customHeight="1" x14ac:dyDescent="0.3">
      <c r="A1" s="294" t="s">
        <v>185</v>
      </c>
      <c r="B1" s="294"/>
      <c r="C1" s="294"/>
      <c r="D1" s="294"/>
      <c r="E1" s="294"/>
      <c r="F1" s="294"/>
      <c r="G1" s="294"/>
      <c r="H1" s="294"/>
      <c r="I1" s="108"/>
      <c r="J1" s="108"/>
    </row>
    <row r="2" spans="1:10" x14ac:dyDescent="0.3">
      <c r="A2" s="77" t="s">
        <v>186</v>
      </c>
      <c r="B2" s="77" t="s">
        <v>187</v>
      </c>
      <c r="C2" s="77" t="s">
        <v>188</v>
      </c>
      <c r="D2" s="77" t="s">
        <v>189</v>
      </c>
      <c r="E2" s="77" t="s">
        <v>190</v>
      </c>
      <c r="F2" s="77" t="s">
        <v>191</v>
      </c>
      <c r="G2" s="77" t="s">
        <v>192</v>
      </c>
      <c r="H2" s="77" t="s">
        <v>193</v>
      </c>
      <c r="I2" s="75"/>
      <c r="J2" s="76"/>
    </row>
    <row r="3" spans="1:10" ht="41.25" customHeight="1" x14ac:dyDescent="0.3">
      <c r="A3" s="78">
        <v>1</v>
      </c>
      <c r="B3" s="79" t="s">
        <v>194</v>
      </c>
      <c r="C3" s="78">
        <v>1</v>
      </c>
      <c r="D3" s="143">
        <v>674.1</v>
      </c>
      <c r="E3" s="143">
        <v>719.1</v>
      </c>
      <c r="F3" s="143">
        <v>798.99</v>
      </c>
      <c r="G3" s="82">
        <f>SUM(D3:F3)/3</f>
        <v>730.73</v>
      </c>
      <c r="H3" s="82">
        <f>G3/12</f>
        <v>60.894166666666671</v>
      </c>
      <c r="I3" s="111"/>
      <c r="J3" s="109"/>
    </row>
    <row r="4" spans="1:10" ht="47.25" customHeight="1" x14ac:dyDescent="0.3">
      <c r="A4" s="78">
        <v>2</v>
      </c>
      <c r="B4" s="79" t="s">
        <v>195</v>
      </c>
      <c r="C4" s="78">
        <v>1</v>
      </c>
      <c r="D4" s="143">
        <v>52.99</v>
      </c>
      <c r="E4" s="143">
        <v>52</v>
      </c>
      <c r="F4" s="143">
        <v>49.99</v>
      </c>
      <c r="G4" s="82">
        <f t="shared" ref="G4" si="0">SUM(D4:F4)/3</f>
        <v>51.660000000000004</v>
      </c>
      <c r="H4" s="82">
        <f>G4/12</f>
        <v>4.3050000000000006</v>
      </c>
      <c r="I4" s="111"/>
      <c r="J4" s="109"/>
    </row>
    <row r="5" spans="1:10" s="112" customFormat="1" ht="21" customHeight="1" x14ac:dyDescent="0.3">
      <c r="A5" s="296" t="s">
        <v>196</v>
      </c>
      <c r="B5" s="296"/>
      <c r="C5" s="296"/>
      <c r="D5" s="296"/>
      <c r="E5" s="296"/>
      <c r="F5" s="296"/>
      <c r="G5" s="296"/>
      <c r="H5" s="107">
        <f>SUM(H3:H4)</f>
        <v>65.19916666666667</v>
      </c>
      <c r="I5" s="110"/>
      <c r="J5" s="110"/>
    </row>
    <row r="6" spans="1:10" ht="45" customHeight="1" x14ac:dyDescent="0.3">
      <c r="A6" s="75"/>
      <c r="B6" s="75"/>
      <c r="C6" s="75"/>
      <c r="D6" s="75"/>
      <c r="E6" s="75"/>
      <c r="F6" s="75"/>
      <c r="G6" s="75"/>
      <c r="H6" s="75"/>
      <c r="I6" s="75"/>
      <c r="J6" s="76"/>
    </row>
    <row r="7" spans="1:10" ht="20.25" customHeight="1" x14ac:dyDescent="0.3">
      <c r="A7" s="294" t="s">
        <v>197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45" customHeight="1" x14ac:dyDescent="0.3">
      <c r="A8" s="81" t="s">
        <v>186</v>
      </c>
      <c r="B8" s="81" t="s">
        <v>198</v>
      </c>
      <c r="C8" s="81" t="s">
        <v>199</v>
      </c>
      <c r="D8" s="81" t="s">
        <v>189</v>
      </c>
      <c r="E8" s="81" t="s">
        <v>190</v>
      </c>
      <c r="F8" s="81" t="s">
        <v>191</v>
      </c>
      <c r="G8" s="81" t="s">
        <v>192</v>
      </c>
      <c r="H8" s="77" t="s">
        <v>200</v>
      </c>
      <c r="I8" s="81" t="s">
        <v>201</v>
      </c>
      <c r="J8" s="81" t="s">
        <v>202</v>
      </c>
    </row>
    <row r="9" spans="1:10" ht="41.25" customHeight="1" x14ac:dyDescent="0.3">
      <c r="A9" s="78">
        <v>1</v>
      </c>
      <c r="B9" s="79" t="s">
        <v>203</v>
      </c>
      <c r="C9" s="78">
        <v>16</v>
      </c>
      <c r="D9" s="144">
        <v>1450</v>
      </c>
      <c r="E9" s="144">
        <v>1359</v>
      </c>
      <c r="F9" s="144">
        <v>1399</v>
      </c>
      <c r="G9" s="80">
        <f t="shared" ref="G9" si="1">SUM(D9:F9)/3</f>
        <v>1402.6666666666667</v>
      </c>
      <c r="H9" s="83">
        <f>C9*G9</f>
        <v>22442.666666666668</v>
      </c>
      <c r="I9" s="87">
        <f>H9*0.8</f>
        <v>17954.133333333335</v>
      </c>
      <c r="J9" s="88">
        <f>I9/120/139</f>
        <v>1.0763868904876102</v>
      </c>
    </row>
    <row r="10" spans="1:10" ht="23.25" customHeight="1" x14ac:dyDescent="0.3">
      <c r="A10" s="295" t="s">
        <v>170</v>
      </c>
      <c r="B10" s="295"/>
      <c r="C10" s="295"/>
      <c r="D10" s="295"/>
      <c r="E10" s="295"/>
      <c r="F10" s="295"/>
      <c r="G10" s="295"/>
      <c r="H10" s="295"/>
      <c r="I10" s="295"/>
      <c r="J10" s="106">
        <f>SUM(J9:J9)</f>
        <v>1.0763868904876102</v>
      </c>
    </row>
    <row r="13" spans="1:10" x14ac:dyDescent="0.3">
      <c r="A13" s="297" t="s">
        <v>204</v>
      </c>
      <c r="B13" s="297"/>
      <c r="C13" s="297"/>
      <c r="D13" s="297"/>
      <c r="E13" s="297"/>
      <c r="F13" s="297"/>
      <c r="G13" s="297"/>
      <c r="H13" s="297"/>
      <c r="I13" s="297"/>
    </row>
    <row r="14" spans="1:10" x14ac:dyDescent="0.3">
      <c r="A14" s="117" t="s">
        <v>186</v>
      </c>
      <c r="B14" s="117" t="s">
        <v>205</v>
      </c>
      <c r="C14" s="117" t="s">
        <v>199</v>
      </c>
      <c r="D14" s="117" t="s">
        <v>189</v>
      </c>
      <c r="E14" s="117" t="s">
        <v>190</v>
      </c>
      <c r="F14" s="117" t="s">
        <v>191</v>
      </c>
      <c r="G14" s="117" t="s">
        <v>192</v>
      </c>
      <c r="H14" s="117" t="s">
        <v>200</v>
      </c>
      <c r="I14" s="118" t="s">
        <v>206</v>
      </c>
    </row>
    <row r="15" spans="1:10" s="115" customFormat="1" ht="21.75" customHeight="1" x14ac:dyDescent="0.3">
      <c r="A15" s="114">
        <v>1</v>
      </c>
      <c r="B15" s="114" t="s">
        <v>207</v>
      </c>
      <c r="C15" s="114">
        <v>4</v>
      </c>
      <c r="D15" s="145">
        <v>98</v>
      </c>
      <c r="E15" s="145">
        <v>125</v>
      </c>
      <c r="F15" s="145">
        <v>83</v>
      </c>
      <c r="G15" s="119">
        <f>AVERAGE(D15:F15)</f>
        <v>102</v>
      </c>
      <c r="H15" s="116">
        <f>G15*C15</f>
        <v>408</v>
      </c>
      <c r="I15" s="106">
        <f>H15/12/4</f>
        <v>8.5</v>
      </c>
    </row>
    <row r="16" spans="1:10" x14ac:dyDescent="0.3">
      <c r="G16" s="105"/>
    </row>
    <row r="17" spans="9:9" x14ac:dyDescent="0.3">
      <c r="I17" s="105"/>
    </row>
    <row r="21" spans="9:9" x14ac:dyDescent="0.3">
      <c r="I21" s="105"/>
    </row>
  </sheetData>
  <mergeCells count="5">
    <mergeCell ref="A7:J7"/>
    <mergeCell ref="A10:I10"/>
    <mergeCell ref="A5:G5"/>
    <mergeCell ref="A1:H1"/>
    <mergeCell ref="A13:I1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9 G3 G4 G15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F8CA7-9F53-43BE-9F4B-789E9E10E20A}">
  <sheetPr>
    <tabColor theme="8" tint="0.59999389629810485"/>
  </sheetPr>
  <dimension ref="A1:J22"/>
  <sheetViews>
    <sheetView showGridLines="0" topLeftCell="C1" workbookViewId="0">
      <selection activeCell="E10" sqref="E10:G14"/>
    </sheetView>
  </sheetViews>
  <sheetFormatPr defaultRowHeight="14.4" x14ac:dyDescent="0.3"/>
  <cols>
    <col min="1" max="1" width="13.44140625" customWidth="1"/>
    <col min="2" max="2" width="12.6640625" customWidth="1"/>
    <col min="3" max="3" width="59" customWidth="1"/>
    <col min="4" max="5" width="13.6640625" customWidth="1"/>
    <col min="6" max="6" width="14.33203125" customWidth="1"/>
    <col min="7" max="7" width="13.33203125" customWidth="1"/>
    <col min="8" max="8" width="16.109375" customWidth="1"/>
    <col min="9" max="9" width="16.5546875" customWidth="1"/>
    <col min="10" max="10" width="17.5546875" customWidth="1"/>
    <col min="11" max="11" width="16.109375" bestFit="1" customWidth="1"/>
  </cols>
  <sheetData>
    <row r="1" spans="1:10" ht="31.2" x14ac:dyDescent="0.3">
      <c r="A1" s="299" t="s">
        <v>208</v>
      </c>
      <c r="B1" s="299"/>
      <c r="C1" s="85" t="s">
        <v>209</v>
      </c>
      <c r="D1" s="85" t="s">
        <v>210</v>
      </c>
      <c r="E1" s="85" t="s">
        <v>189</v>
      </c>
      <c r="F1" s="85" t="s">
        <v>190</v>
      </c>
      <c r="G1" s="85" t="s">
        <v>191</v>
      </c>
      <c r="H1" s="92" t="s">
        <v>192</v>
      </c>
      <c r="I1" s="93" t="s">
        <v>211</v>
      </c>
      <c r="J1" s="93" t="s">
        <v>193</v>
      </c>
    </row>
    <row r="2" spans="1:10" s="84" customFormat="1" ht="60" customHeight="1" x14ac:dyDescent="0.3">
      <c r="A2" s="298" t="s">
        <v>212</v>
      </c>
      <c r="B2" s="86" t="s">
        <v>213</v>
      </c>
      <c r="C2" s="52" t="s">
        <v>214</v>
      </c>
      <c r="D2" s="89">
        <v>1</v>
      </c>
      <c r="E2" s="146">
        <v>284.2</v>
      </c>
      <c r="F2" s="146">
        <v>190</v>
      </c>
      <c r="G2" s="147">
        <v>245</v>
      </c>
      <c r="H2" s="91">
        <f>SUM(E2:G2)/3</f>
        <v>239.73333333333335</v>
      </c>
      <c r="I2" s="90">
        <f>D2*H2</f>
        <v>239.73333333333335</v>
      </c>
      <c r="J2" s="90">
        <f>I2/12</f>
        <v>19.977777777777778</v>
      </c>
    </row>
    <row r="3" spans="1:10" s="84" customFormat="1" ht="60" customHeight="1" x14ac:dyDescent="0.3">
      <c r="A3" s="298"/>
      <c r="B3" s="86" t="s">
        <v>215</v>
      </c>
      <c r="C3" s="52" t="s">
        <v>216</v>
      </c>
      <c r="D3" s="89">
        <v>4</v>
      </c>
      <c r="E3" s="146">
        <v>129</v>
      </c>
      <c r="F3" s="146">
        <v>194.9</v>
      </c>
      <c r="G3" s="147">
        <v>130</v>
      </c>
      <c r="H3" s="91">
        <f t="shared" ref="H3:H14" si="0">SUM(E3:G3)/3</f>
        <v>151.29999999999998</v>
      </c>
      <c r="I3" s="90">
        <f>D3*H3</f>
        <v>605.19999999999993</v>
      </c>
      <c r="J3" s="90">
        <f t="shared" ref="J3:J14" si="1">I3/12</f>
        <v>50.43333333333333</v>
      </c>
    </row>
    <row r="4" spans="1:10" s="84" customFormat="1" ht="60" customHeight="1" x14ac:dyDescent="0.3">
      <c r="A4" s="298"/>
      <c r="B4" s="86" t="s">
        <v>217</v>
      </c>
      <c r="C4" s="52" t="s">
        <v>218</v>
      </c>
      <c r="D4" s="89">
        <v>0</v>
      </c>
      <c r="E4" s="146">
        <v>106.05</v>
      </c>
      <c r="F4" s="146">
        <v>99.9</v>
      </c>
      <c r="G4" s="147">
        <v>69.900000000000006</v>
      </c>
      <c r="H4" s="91">
        <f t="shared" si="0"/>
        <v>91.95</v>
      </c>
      <c r="I4" s="90">
        <f t="shared" ref="I4:I14" si="2">D4*H4</f>
        <v>0</v>
      </c>
      <c r="J4" s="90">
        <f t="shared" si="1"/>
        <v>0</v>
      </c>
    </row>
    <row r="5" spans="1:10" s="84" customFormat="1" ht="60" customHeight="1" x14ac:dyDescent="0.3">
      <c r="A5" s="298"/>
      <c r="B5" s="86" t="s">
        <v>217</v>
      </c>
      <c r="C5" s="52" t="s">
        <v>219</v>
      </c>
      <c r="D5" s="89">
        <v>4</v>
      </c>
      <c r="E5" s="146">
        <v>78.900000000000006</v>
      </c>
      <c r="F5" s="146">
        <v>102.43</v>
      </c>
      <c r="G5" s="147">
        <v>85.6</v>
      </c>
      <c r="H5" s="91">
        <f>SUM(E5:G5)/3</f>
        <v>88.976666666666674</v>
      </c>
      <c r="I5" s="90">
        <f>D5*H5</f>
        <v>355.90666666666669</v>
      </c>
      <c r="J5" s="90">
        <f>I5/12</f>
        <v>29.658888888888892</v>
      </c>
    </row>
    <row r="6" spans="1:10" s="84" customFormat="1" ht="60" customHeight="1" x14ac:dyDescent="0.3">
      <c r="A6" s="298"/>
      <c r="B6" s="86" t="s">
        <v>220</v>
      </c>
      <c r="C6" s="52" t="s">
        <v>221</v>
      </c>
      <c r="D6" s="89">
        <v>1</v>
      </c>
      <c r="E6" s="146">
        <v>18</v>
      </c>
      <c r="F6" s="146">
        <v>24</v>
      </c>
      <c r="G6" s="147">
        <v>25</v>
      </c>
      <c r="H6" s="91">
        <f t="shared" si="0"/>
        <v>22.333333333333332</v>
      </c>
      <c r="I6" s="90">
        <f t="shared" si="2"/>
        <v>22.333333333333332</v>
      </c>
      <c r="J6" s="90">
        <f t="shared" si="1"/>
        <v>1.8611111111111109</v>
      </c>
    </row>
    <row r="7" spans="1:10" s="84" customFormat="1" ht="60" customHeight="1" x14ac:dyDescent="0.3">
      <c r="A7" s="298"/>
      <c r="B7" s="86" t="s">
        <v>222</v>
      </c>
      <c r="C7" s="52" t="s">
        <v>223</v>
      </c>
      <c r="D7" s="89">
        <v>2</v>
      </c>
      <c r="E7" s="146">
        <v>11.9</v>
      </c>
      <c r="F7" s="146">
        <v>16.78</v>
      </c>
      <c r="G7" s="147">
        <v>15</v>
      </c>
      <c r="H7" s="91">
        <f t="shared" si="0"/>
        <v>14.56</v>
      </c>
      <c r="I7" s="90">
        <f t="shared" si="2"/>
        <v>29.12</v>
      </c>
      <c r="J7" s="90">
        <f t="shared" si="1"/>
        <v>2.4266666666666667</v>
      </c>
    </row>
    <row r="8" spans="1:10" s="84" customFormat="1" ht="60" customHeight="1" x14ac:dyDescent="0.3">
      <c r="A8" s="298"/>
      <c r="B8" s="86" t="s">
        <v>224</v>
      </c>
      <c r="C8" s="52" t="s">
        <v>225</v>
      </c>
      <c r="D8" s="89">
        <v>2</v>
      </c>
      <c r="E8" s="146">
        <v>69.900000000000006</v>
      </c>
      <c r="F8" s="146">
        <v>129.99</v>
      </c>
      <c r="G8" s="147">
        <v>94.99</v>
      </c>
      <c r="H8" s="91">
        <f t="shared" si="0"/>
        <v>98.293333333333337</v>
      </c>
      <c r="I8" s="90">
        <f t="shared" si="2"/>
        <v>196.58666666666667</v>
      </c>
      <c r="J8" s="90">
        <f t="shared" si="1"/>
        <v>16.382222222222222</v>
      </c>
    </row>
    <row r="9" spans="1:10" s="84" customFormat="1" ht="60" customHeight="1" x14ac:dyDescent="0.3">
      <c r="A9" s="295" t="s">
        <v>170</v>
      </c>
      <c r="B9" s="295"/>
      <c r="C9" s="295"/>
      <c r="D9" s="295"/>
      <c r="E9" s="295"/>
      <c r="F9" s="295"/>
      <c r="G9" s="295"/>
      <c r="H9" s="295"/>
      <c r="I9" s="94">
        <f>SUM(I2:I8)</f>
        <v>1448.8799999999997</v>
      </c>
      <c r="J9" s="113">
        <f>I9/12</f>
        <v>120.73999999999997</v>
      </c>
    </row>
    <row r="10" spans="1:10" s="84" customFormat="1" ht="60" customHeight="1" x14ac:dyDescent="0.3">
      <c r="A10" s="298" t="s">
        <v>226</v>
      </c>
      <c r="B10" s="86" t="s">
        <v>213</v>
      </c>
      <c r="C10" s="52" t="s">
        <v>227</v>
      </c>
      <c r="D10" s="89">
        <v>1</v>
      </c>
      <c r="E10" s="148">
        <v>194.15</v>
      </c>
      <c r="F10" s="148">
        <v>160</v>
      </c>
      <c r="G10" s="149">
        <v>180.9</v>
      </c>
      <c r="H10" s="91">
        <f t="shared" si="0"/>
        <v>178.35</v>
      </c>
      <c r="I10" s="90">
        <f t="shared" si="2"/>
        <v>178.35</v>
      </c>
      <c r="J10" s="90">
        <f>I10/12</f>
        <v>14.862499999999999</v>
      </c>
    </row>
    <row r="11" spans="1:10" s="84" customFormat="1" ht="60" customHeight="1" x14ac:dyDescent="0.3">
      <c r="A11" s="298"/>
      <c r="B11" s="86" t="s">
        <v>215</v>
      </c>
      <c r="C11" s="52" t="s">
        <v>228</v>
      </c>
      <c r="D11" s="89">
        <v>4</v>
      </c>
      <c r="E11" s="148">
        <v>99.9</v>
      </c>
      <c r="F11" s="148">
        <v>70</v>
      </c>
      <c r="G11" s="149">
        <v>78</v>
      </c>
      <c r="H11" s="91">
        <f t="shared" si="0"/>
        <v>82.63333333333334</v>
      </c>
      <c r="I11" s="90">
        <f t="shared" si="2"/>
        <v>330.53333333333336</v>
      </c>
      <c r="J11" s="90">
        <f t="shared" si="1"/>
        <v>27.544444444444448</v>
      </c>
    </row>
    <row r="12" spans="1:10" s="84" customFormat="1" ht="60" customHeight="1" x14ac:dyDescent="0.3">
      <c r="A12" s="298"/>
      <c r="B12" s="86" t="s">
        <v>217</v>
      </c>
      <c r="C12" s="52" t="s">
        <v>229</v>
      </c>
      <c r="D12" s="89">
        <v>0</v>
      </c>
      <c r="E12" s="148">
        <v>60.21</v>
      </c>
      <c r="F12" s="148">
        <v>88.73</v>
      </c>
      <c r="G12" s="149">
        <v>109.9</v>
      </c>
      <c r="H12" s="91">
        <f t="shared" si="0"/>
        <v>86.280000000000015</v>
      </c>
      <c r="I12" s="90">
        <f t="shared" si="2"/>
        <v>0</v>
      </c>
      <c r="J12" s="90">
        <f t="shared" si="1"/>
        <v>0</v>
      </c>
    </row>
    <row r="13" spans="1:10" s="84" customFormat="1" ht="60" customHeight="1" x14ac:dyDescent="0.3">
      <c r="A13" s="298"/>
      <c r="B13" s="86" t="s">
        <v>217</v>
      </c>
      <c r="C13" s="52" t="s">
        <v>230</v>
      </c>
      <c r="D13" s="89">
        <v>4</v>
      </c>
      <c r="E13" s="148">
        <v>82.58</v>
      </c>
      <c r="F13" s="148">
        <v>61.9</v>
      </c>
      <c r="G13" s="149">
        <v>78.16</v>
      </c>
      <c r="H13" s="91">
        <f t="shared" si="0"/>
        <v>74.213333333333324</v>
      </c>
      <c r="I13" s="90">
        <f t="shared" si="2"/>
        <v>296.8533333333333</v>
      </c>
      <c r="J13" s="90">
        <f t="shared" si="1"/>
        <v>24.737777777777776</v>
      </c>
    </row>
    <row r="14" spans="1:10" s="84" customFormat="1" ht="60" customHeight="1" x14ac:dyDescent="0.3">
      <c r="A14" s="298"/>
      <c r="B14" s="86" t="s">
        <v>224</v>
      </c>
      <c r="C14" s="52" t="s">
        <v>231</v>
      </c>
      <c r="D14" s="89">
        <v>2</v>
      </c>
      <c r="E14" s="148">
        <v>69.900000000000006</v>
      </c>
      <c r="F14" s="148">
        <v>99.99</v>
      </c>
      <c r="G14" s="149">
        <v>99.9</v>
      </c>
      <c r="H14" s="91">
        <f t="shared" si="0"/>
        <v>89.929999999999993</v>
      </c>
      <c r="I14" s="90">
        <f t="shared" si="2"/>
        <v>179.85999999999999</v>
      </c>
      <c r="J14" s="90">
        <f t="shared" si="1"/>
        <v>14.988333333333332</v>
      </c>
    </row>
    <row r="15" spans="1:10" ht="38.25" customHeight="1" x14ac:dyDescent="0.3">
      <c r="A15" s="295" t="s">
        <v>170</v>
      </c>
      <c r="B15" s="295"/>
      <c r="C15" s="295"/>
      <c r="D15" s="295"/>
      <c r="E15" s="295"/>
      <c r="F15" s="295"/>
      <c r="G15" s="295"/>
      <c r="H15" s="295"/>
      <c r="I15" s="94">
        <f>SUM(I10:I14)</f>
        <v>985.59666666666669</v>
      </c>
      <c r="J15" s="113">
        <f>I15/12</f>
        <v>82.133055555555558</v>
      </c>
    </row>
    <row r="16" spans="1:10" ht="42" customHeight="1" x14ac:dyDescent="0.3">
      <c r="A16" s="295" t="s">
        <v>232</v>
      </c>
      <c r="B16" s="295"/>
      <c r="C16" s="295"/>
      <c r="D16" s="295"/>
      <c r="E16" s="295"/>
      <c r="F16" s="295"/>
      <c r="G16" s="295"/>
      <c r="H16" s="295"/>
      <c r="I16" s="94">
        <f>(I15+I9)/2</f>
        <v>1217.2383333333332</v>
      </c>
      <c r="J16" s="120">
        <f>I16/12</f>
        <v>101.43652777777777</v>
      </c>
    </row>
    <row r="17" spans="9:10" x14ac:dyDescent="0.3">
      <c r="J17" s="105"/>
    </row>
    <row r="18" spans="9:10" x14ac:dyDescent="0.3">
      <c r="I18" s="105"/>
    </row>
    <row r="22" spans="9:10" x14ac:dyDescent="0.3">
      <c r="I22" s="105"/>
    </row>
  </sheetData>
  <mergeCells count="6">
    <mergeCell ref="A16:H16"/>
    <mergeCell ref="A10:A14"/>
    <mergeCell ref="A2:A8"/>
    <mergeCell ref="A1:B1"/>
    <mergeCell ref="A15:H15"/>
    <mergeCell ref="A9:H9"/>
  </mergeCells>
  <pageMargins left="0.511811024" right="0.511811024" top="0.78740157499999996" bottom="0.78740157499999996" header="0.31496062000000002" footer="0.31496062000000002"/>
  <pageSetup orientation="portrait" r:id="rId1"/>
  <ignoredErrors>
    <ignoredError sqref="H10:H14 H2:H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8EB51-EC8C-4222-A2D8-7B18F1A2FE83}">
  <sheetPr>
    <tabColor theme="4" tint="-0.499984740745262"/>
  </sheetPr>
  <dimension ref="A1:Q153"/>
  <sheetViews>
    <sheetView showGridLines="0" topLeftCell="A25" zoomScale="140" zoomScaleNormal="140" zoomScaleSheetLayoutView="100" workbookViewId="0">
      <selection activeCell="K85" sqref="K85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51" style="6" customWidth="1"/>
    <col min="12" max="12" width="12.6640625" style="6" bestFit="1" customWidth="1"/>
    <col min="13" max="13" width="11.33203125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11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f>3869.94</f>
        <v>3869.94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18" t="s">
        <v>57</v>
      </c>
      <c r="I26" s="219"/>
      <c r="J26" s="16"/>
      <c r="K26" s="16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22">
        <f>H21</f>
        <v>3869.94</v>
      </c>
      <c r="I27" s="223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61</v>
      </c>
      <c r="F28" s="30"/>
      <c r="G28" s="32"/>
      <c r="H28" s="222">
        <f>IF(E28="N",0,H27*0.3)</f>
        <v>1160.982</v>
      </c>
      <c r="I28" s="223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0"/>
      <c r="I29" s="22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220"/>
      <c r="I30" s="22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220"/>
      <c r="I31" s="22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26"/>
      <c r="I32" s="22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24"/>
      <c r="I33" s="22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35">
        <f>SUM(H27:I33)</f>
        <v>5030.9220000000005</v>
      </c>
      <c r="I34" s="236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39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419.07580260000003</v>
      </c>
      <c r="J39" s="16"/>
      <c r="K39" s="140"/>
      <c r="L39" s="56"/>
      <c r="M39" s="56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608.74156200000004</v>
      </c>
      <c r="J40" s="16"/>
      <c r="K40" s="140"/>
      <c r="L40" s="56"/>
      <c r="M40" s="56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1027.8173646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(H34+$I$41)*H45</f>
        <v>1211.74787292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>(H34+$I$41)*H46</f>
        <v>151.468484115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>(H34+$I$41)*H47</f>
        <v>181.762180938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(H34+$I$41)*H48</f>
        <v>90.881090469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>(H34+$I$41)*H49</f>
        <v>60.587393646000002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>(H34+$I$41)*H50</f>
        <v>36.352436187599999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>(A35+$I$41)*H51</f>
        <v>2.0556347291999999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>(H34+$I$41)*H52</f>
        <v>484.69914916800002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2219.5542421727996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232.19639999999998</v>
      </c>
      <c r="H58" s="244">
        <f>IF(D58*E58*F58-(H27*6%)&lt;0,0,D58*E58*F58-(H27*6%))</f>
        <v>0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523.5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1027.8173646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2219.5542421727996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523.5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3770.8716067727996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$H$76*$H$34</f>
        <v>21.1298724</v>
      </c>
      <c r="J76" s="16"/>
      <c r="K76" s="16" t="s">
        <v>112</v>
      </c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>H77*$H$34</f>
        <v>1.7105134800000004</v>
      </c>
      <c r="J77" s="16"/>
      <c r="K77" s="139" t="s">
        <v>114</v>
      </c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>H78*$H$34</f>
        <v>10.061844000000001</v>
      </c>
      <c r="J78" s="16"/>
      <c r="K78" s="16" t="s">
        <v>116</v>
      </c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>H79*$H$34</f>
        <v>97.599886800000007</v>
      </c>
      <c r="J79" s="16"/>
      <c r="K79" s="139" t="s">
        <v>118</v>
      </c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>H80*$H$34</f>
        <v>35.916758342400009</v>
      </c>
      <c r="J80" s="16"/>
      <c r="K80" s="16" t="s">
        <v>120</v>
      </c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>H81*$H$34</f>
        <v>191.17503600000001</v>
      </c>
      <c r="J81" s="16"/>
      <c r="K81" s="16" t="s">
        <v>116</v>
      </c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357.59391102239999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39">
        <f>0.4*0.8*0.0042</f>
        <v>1.3440000000000001E-3</v>
      </c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228" t="s">
        <v>125</v>
      </c>
      <c r="C86" s="229"/>
      <c r="D86" s="229"/>
      <c r="E86" s="229"/>
      <c r="F86" s="229"/>
      <c r="G86" s="230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>H88*$H$34</f>
        <v>13.974783333333335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>H89*$H$34</f>
        <v>0.55340142000000003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>H90*$H$34</f>
        <v>1.5092766</v>
      </c>
      <c r="J90" s="16"/>
      <c r="K90" s="16" t="s">
        <v>133</v>
      </c>
      <c r="M90" s="72"/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ref="I91:I92" si="0">H91*$H$34</f>
        <v>69.873916666666815</v>
      </c>
      <c r="J91" s="16"/>
      <c r="K91" s="16" t="s">
        <v>135</v>
      </c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0"/>
        <v>2.5657702200000005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/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/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/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/>
      <c r="J96" s="16"/>
      <c r="K96" s="16"/>
    </row>
    <row r="97" spans="1:11" ht="15" customHeight="1" x14ac:dyDescent="0.3">
      <c r="A97" s="27"/>
      <c r="B97" s="271" t="s">
        <v>138</v>
      </c>
      <c r="C97" s="272"/>
      <c r="D97" s="272"/>
      <c r="E97" s="272"/>
      <c r="F97" s="272"/>
      <c r="G97" s="273"/>
      <c r="H97" s="71">
        <f>SUM(H87:H96)</f>
        <v>1.7586666666666695E-2</v>
      </c>
      <c r="I97" s="34"/>
      <c r="J97" s="16"/>
      <c r="K97" s="16"/>
    </row>
    <row r="98" spans="1:11" ht="15" customHeight="1" x14ac:dyDescent="0.3">
      <c r="A98" s="27"/>
      <c r="B98" s="66"/>
      <c r="C98" s="67"/>
      <c r="D98" s="67"/>
      <c r="E98" s="67"/>
      <c r="F98" s="67"/>
      <c r="G98" s="67"/>
      <c r="H98" s="65"/>
      <c r="I98" s="34"/>
      <c r="J98" s="16"/>
      <c r="K98" s="16"/>
    </row>
    <row r="99" spans="1:11" ht="15" customHeight="1" x14ac:dyDescent="0.3">
      <c r="A99" s="27" t="s">
        <v>139</v>
      </c>
      <c r="B99" s="66" t="s">
        <v>140</v>
      </c>
      <c r="C99" s="67"/>
      <c r="D99" s="67"/>
      <c r="E99" s="67"/>
      <c r="F99" s="67"/>
      <c r="G99" s="67"/>
      <c r="H99" s="65">
        <f>H53</f>
        <v>0.36800000000000005</v>
      </c>
      <c r="I99" s="34">
        <f>H99*SUM(I87:I90)</f>
        <v>5.9017857780266683</v>
      </c>
      <c r="J99" s="16"/>
      <c r="K99" s="16"/>
    </row>
    <row r="100" spans="1:11" ht="15" customHeight="1" x14ac:dyDescent="0.3">
      <c r="A100" s="271" t="s">
        <v>79</v>
      </c>
      <c r="B100" s="272"/>
      <c r="C100" s="272"/>
      <c r="D100" s="272"/>
      <c r="E100" s="272"/>
      <c r="F100" s="272"/>
      <c r="G100" s="273"/>
      <c r="H100" s="46">
        <f>H97+H98+H99</f>
        <v>0.38558666666666674</v>
      </c>
      <c r="I100" s="45">
        <f>SUM(I87:I96,I98:I99)</f>
        <v>94.378934018026811</v>
      </c>
      <c r="J100" s="16"/>
      <c r="K100" s="16"/>
    </row>
    <row r="101" spans="1:11" ht="15" customHeight="1" x14ac:dyDescent="0.3">
      <c r="A101" s="195"/>
      <c r="B101" s="195"/>
      <c r="C101" s="195"/>
      <c r="D101" s="195"/>
      <c r="E101" s="195"/>
      <c r="F101" s="195"/>
      <c r="G101" s="195"/>
      <c r="H101" s="195"/>
      <c r="I101" s="195"/>
      <c r="J101" s="16"/>
      <c r="K101" s="16"/>
    </row>
    <row r="102" spans="1:11" ht="15" customHeight="1" x14ac:dyDescent="0.3">
      <c r="A102" s="260" t="s">
        <v>141</v>
      </c>
      <c r="B102" s="260"/>
      <c r="C102" s="260"/>
      <c r="D102" s="260"/>
      <c r="E102" s="260"/>
      <c r="F102" s="260"/>
      <c r="G102" s="260"/>
      <c r="H102" s="260"/>
      <c r="I102" s="260"/>
      <c r="J102" s="16"/>
      <c r="K102" s="16"/>
    </row>
    <row r="103" spans="1:11" ht="15" customHeight="1" x14ac:dyDescent="0.3">
      <c r="A103" s="261"/>
      <c r="B103" s="261"/>
      <c r="C103" s="261"/>
      <c r="D103" s="261"/>
      <c r="E103" s="261"/>
      <c r="F103" s="261"/>
      <c r="G103" s="261"/>
      <c r="H103" s="261"/>
      <c r="I103" s="261"/>
      <c r="J103" s="16"/>
      <c r="K103" s="16"/>
    </row>
    <row r="104" spans="1:11" ht="15" customHeight="1" x14ac:dyDescent="0.3">
      <c r="A104" s="43">
        <v>4</v>
      </c>
      <c r="B104" s="131" t="s">
        <v>107</v>
      </c>
      <c r="C104" s="132"/>
      <c r="D104" s="132"/>
      <c r="E104" s="132"/>
      <c r="F104" s="132"/>
      <c r="G104" s="132"/>
      <c r="H104" s="132"/>
      <c r="I104" s="179" t="s">
        <v>57</v>
      </c>
      <c r="J104" s="179"/>
      <c r="K104" s="16"/>
    </row>
    <row r="105" spans="1:11" ht="15" customHeight="1" x14ac:dyDescent="0.3">
      <c r="A105" s="28" t="s">
        <v>124</v>
      </c>
      <c r="B105" s="129" t="s">
        <v>142</v>
      </c>
      <c r="C105" s="130"/>
      <c r="D105" s="130"/>
      <c r="E105" s="130"/>
      <c r="F105" s="130"/>
      <c r="G105" s="130"/>
      <c r="H105" s="130"/>
      <c r="I105" s="181">
        <f>I100</f>
        <v>94.378934018026811</v>
      </c>
      <c r="J105" s="181"/>
      <c r="K105" s="16"/>
    </row>
    <row r="106" spans="1:11" ht="15" customHeight="1" x14ac:dyDescent="0.3">
      <c r="A106" s="64" t="s">
        <v>79</v>
      </c>
      <c r="B106" s="63"/>
      <c r="C106" s="63"/>
      <c r="D106" s="63"/>
      <c r="E106" s="63"/>
      <c r="F106" s="63"/>
      <c r="G106" s="63"/>
      <c r="H106" s="63"/>
      <c r="I106" s="251">
        <f>SUM(I105:J105)</f>
        <v>94.378934018026811</v>
      </c>
      <c r="J106" s="251"/>
      <c r="K106" s="16"/>
    </row>
    <row r="107" spans="1:11" ht="15" customHeight="1" x14ac:dyDescent="0.3">
      <c r="A107" s="263"/>
      <c r="B107" s="263"/>
      <c r="C107" s="263"/>
      <c r="D107" s="263"/>
      <c r="E107" s="263"/>
      <c r="F107" s="263"/>
      <c r="G107" s="263"/>
      <c r="H107" s="263"/>
      <c r="I107" s="263"/>
      <c r="J107" s="16"/>
      <c r="K107" s="16"/>
    </row>
    <row r="108" spans="1:11" ht="15" customHeight="1" x14ac:dyDescent="0.3">
      <c r="A108" s="210" t="s">
        <v>143</v>
      </c>
      <c r="B108" s="211"/>
      <c r="C108" s="211"/>
      <c r="D108" s="211"/>
      <c r="E108" s="211"/>
      <c r="F108" s="211"/>
      <c r="G108" s="211"/>
      <c r="H108" s="211"/>
      <c r="I108" s="212"/>
      <c r="J108" s="16"/>
      <c r="K108" s="16"/>
    </row>
    <row r="109" spans="1:11" ht="15" customHeight="1" x14ac:dyDescent="0.3">
      <c r="A109" s="44">
        <v>5</v>
      </c>
      <c r="B109" s="213" t="s">
        <v>144</v>
      </c>
      <c r="C109" s="213"/>
      <c r="D109" s="213"/>
      <c r="E109" s="213"/>
      <c r="F109" s="213"/>
      <c r="G109" s="213"/>
      <c r="H109" s="204" t="s">
        <v>57</v>
      </c>
      <c r="I109" s="204"/>
      <c r="J109" s="16"/>
      <c r="K109" s="16"/>
    </row>
    <row r="110" spans="1:11" ht="15" customHeight="1" x14ac:dyDescent="0.3">
      <c r="A110" s="28" t="s">
        <v>34</v>
      </c>
      <c r="B110" s="268" t="s">
        <v>145</v>
      </c>
      <c r="C110" s="269"/>
      <c r="D110" s="269"/>
      <c r="E110" s="269"/>
      <c r="F110" s="269"/>
      <c r="G110" s="270"/>
      <c r="H110" s="267">
        <f>Uniformes!J16</f>
        <v>101.43652777777777</v>
      </c>
      <c r="I110" s="267"/>
      <c r="J110" s="16"/>
      <c r="K110" s="16"/>
    </row>
    <row r="111" spans="1:11" ht="15" customHeight="1" x14ac:dyDescent="0.3">
      <c r="A111" s="28" t="s">
        <v>36</v>
      </c>
      <c r="B111" s="264" t="s">
        <v>146</v>
      </c>
      <c r="C111" s="265"/>
      <c r="D111" s="265"/>
      <c r="E111" s="265"/>
      <c r="F111" s="265"/>
      <c r="G111" s="266"/>
      <c r="H111" s="267">
        <f>'Insumos e Equipamentos'!J10</f>
        <v>1.0763868904876102</v>
      </c>
      <c r="I111" s="267"/>
      <c r="J111" s="16"/>
      <c r="K111" s="16"/>
    </row>
    <row r="112" spans="1:11" ht="15" customHeight="1" x14ac:dyDescent="0.3">
      <c r="A112" s="28" t="s">
        <v>39</v>
      </c>
      <c r="B112" s="268" t="s">
        <v>147</v>
      </c>
      <c r="C112" s="269"/>
      <c r="D112" s="269"/>
      <c r="E112" s="269"/>
      <c r="F112" s="269"/>
      <c r="G112" s="270"/>
      <c r="H112" s="267">
        <f>'Insumos e Equipamentos'!H5</f>
        <v>65.19916666666667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SUM(H110:I112)</f>
        <v>167.71208133493207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H133*H117</f>
        <v>282.64435599444477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>(I117+H133)*H118</f>
        <v>658.90994417278296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>((H133+I117+I118)/(1-(H119)))*H120</f>
        <v>199.40529650111247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38">
        <v>7.5999999999999998E-2</v>
      </c>
      <c r="I121" s="39">
        <f>((H133+I117+I118)/(1-(H119)))*H121</f>
        <v>918.4728808536089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>((H133+I117+I118)/(1-(H119)))*H122</f>
        <v>604.25847424579536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H133*H123</f>
        <v>2264.923439368818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5030.9220000000005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3770.8716067727996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357.59391102239999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I106</f>
        <v>94.378934018026811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167.71208133493207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9421.4785331481598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2264.923439368818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11686.401972516978</v>
      </c>
      <c r="I135" s="177"/>
      <c r="J135" s="16"/>
      <c r="K135" s="16"/>
    </row>
    <row r="136" spans="1:11" ht="12.7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4.25" customHeight="1" x14ac:dyDescent="0.3"/>
    <row r="145" spans="1:11" ht="15" customHeight="1" x14ac:dyDescent="0.3">
      <c r="K145" s="50"/>
    </row>
    <row r="146" spans="1:11" ht="15" customHeight="1" x14ac:dyDescent="0.3">
      <c r="A146" s="180" t="s">
        <v>172</v>
      </c>
      <c r="B146" s="180"/>
      <c r="C146" s="180"/>
      <c r="D146" s="180"/>
      <c r="E146" s="180"/>
      <c r="F146" s="180"/>
      <c r="G146" s="180"/>
      <c r="H146" s="180"/>
      <c r="I146" s="180"/>
    </row>
    <row r="147" spans="1:11" ht="15" customHeight="1" x14ac:dyDescent="0.3">
      <c r="A147" s="133"/>
      <c r="B147" s="133"/>
      <c r="C147" s="133"/>
      <c r="D147" s="133"/>
      <c r="E147" s="133"/>
      <c r="F147" s="133"/>
      <c r="G147" s="133"/>
      <c r="H147" s="133"/>
      <c r="I147" s="133"/>
    </row>
    <row r="148" spans="1:11" ht="15" customHeight="1" x14ac:dyDescent="0.3">
      <c r="A148" s="179" t="s">
        <v>173</v>
      </c>
      <c r="B148" s="179"/>
      <c r="C148" s="179"/>
      <c r="D148" s="179"/>
      <c r="E148" s="179"/>
      <c r="F148" s="179"/>
      <c r="G148" s="179"/>
      <c r="H148" s="179" t="s">
        <v>57</v>
      </c>
      <c r="I148" s="179"/>
      <c r="J148" s="16"/>
      <c r="K148" s="16"/>
    </row>
    <row r="149" spans="1:11" ht="15" customHeight="1" x14ac:dyDescent="0.3">
      <c r="A149" s="28" t="s">
        <v>34</v>
      </c>
      <c r="B149" s="178" t="s">
        <v>174</v>
      </c>
      <c r="C149" s="178"/>
      <c r="D149" s="178"/>
      <c r="E149" s="178"/>
      <c r="F149" s="178"/>
      <c r="G149" s="178"/>
      <c r="H149" s="181">
        <f>I39</f>
        <v>419.07580260000003</v>
      </c>
      <c r="I149" s="181"/>
      <c r="J149" s="16"/>
      <c r="K149" s="16"/>
    </row>
    <row r="150" spans="1:11" ht="15" customHeight="1" x14ac:dyDescent="0.3">
      <c r="A150" s="28" t="s">
        <v>36</v>
      </c>
      <c r="B150" s="178" t="s">
        <v>175</v>
      </c>
      <c r="C150" s="178"/>
      <c r="D150" s="178"/>
      <c r="E150" s="178"/>
      <c r="F150" s="178"/>
      <c r="G150" s="178"/>
      <c r="H150" s="181">
        <f>I40</f>
        <v>608.74156200000004</v>
      </c>
      <c r="I150" s="181"/>
      <c r="J150" s="16"/>
      <c r="K150" s="16"/>
    </row>
    <row r="151" spans="1:11" ht="15" customHeight="1" x14ac:dyDescent="0.3">
      <c r="A151" s="28" t="s">
        <v>39</v>
      </c>
      <c r="B151" s="178" t="s">
        <v>176</v>
      </c>
      <c r="C151" s="178"/>
      <c r="D151" s="178"/>
      <c r="E151" s="178"/>
      <c r="F151" s="178"/>
      <c r="G151" s="178"/>
      <c r="H151" s="181">
        <f>I53</f>
        <v>2219.5542421727996</v>
      </c>
      <c r="I151" s="181"/>
      <c r="J151" s="16"/>
      <c r="K151" s="16"/>
    </row>
    <row r="152" spans="1:11" ht="15" customHeight="1" x14ac:dyDescent="0.3">
      <c r="A152" s="28" t="s">
        <v>41</v>
      </c>
      <c r="B152" s="178" t="s">
        <v>177</v>
      </c>
      <c r="C152" s="178"/>
      <c r="D152" s="178"/>
      <c r="E152" s="178"/>
      <c r="F152" s="178"/>
      <c r="G152" s="178"/>
      <c r="H152" s="181">
        <f>H82</f>
        <v>357.59391102239999</v>
      </c>
      <c r="I152" s="181"/>
      <c r="J152" s="16"/>
      <c r="K152" s="16"/>
    </row>
    <row r="153" spans="1:11" ht="15" customHeight="1" x14ac:dyDescent="0.3">
      <c r="A153" s="179" t="s">
        <v>178</v>
      </c>
      <c r="B153" s="179"/>
      <c r="C153" s="179"/>
      <c r="D153" s="179"/>
      <c r="E153" s="179"/>
      <c r="F153" s="179"/>
      <c r="G153" s="179"/>
      <c r="H153" s="177">
        <f>SUM(H149:I152)</f>
        <v>3604.9655177951995</v>
      </c>
      <c r="I153" s="177"/>
      <c r="J153" s="16"/>
      <c r="K153" s="16"/>
    </row>
  </sheetData>
  <mergeCells count="173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113:G113"/>
    <mergeCell ref="H113:I113"/>
    <mergeCell ref="A114:I114"/>
    <mergeCell ref="A115:I115"/>
    <mergeCell ref="B116:G116"/>
    <mergeCell ref="B112:G112"/>
    <mergeCell ref="H112:I112"/>
    <mergeCell ref="A122:B122"/>
    <mergeCell ref="A123:G123"/>
    <mergeCell ref="A84:I84"/>
    <mergeCell ref="A85:I85"/>
    <mergeCell ref="I104:J104"/>
    <mergeCell ref="I105:J105"/>
    <mergeCell ref="I106:J106"/>
    <mergeCell ref="A101:I101"/>
    <mergeCell ref="A102:I102"/>
    <mergeCell ref="A103:I103"/>
    <mergeCell ref="B111:G111"/>
    <mergeCell ref="H111:I111"/>
    <mergeCell ref="A107:I107"/>
    <mergeCell ref="A108:I108"/>
    <mergeCell ref="B109:G109"/>
    <mergeCell ref="H109:I109"/>
    <mergeCell ref="B110:G110"/>
    <mergeCell ref="H110:I110"/>
    <mergeCell ref="B97:G97"/>
    <mergeCell ref="A100:G100"/>
    <mergeCell ref="B86:G86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A72:G72"/>
    <mergeCell ref="H72:I72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A34:G34"/>
    <mergeCell ref="A35:I35"/>
    <mergeCell ref="A36:I36"/>
    <mergeCell ref="A37:I37"/>
    <mergeCell ref="H34:I34"/>
    <mergeCell ref="B27:G27"/>
    <mergeCell ref="F29:G29"/>
    <mergeCell ref="B23:G23"/>
    <mergeCell ref="H23:I23"/>
    <mergeCell ref="A24:I24"/>
    <mergeCell ref="A25:I25"/>
    <mergeCell ref="B26:G26"/>
    <mergeCell ref="B32:G32"/>
    <mergeCell ref="B33:G33"/>
    <mergeCell ref="B30:G30"/>
    <mergeCell ref="B31:G31"/>
    <mergeCell ref="H26:I26"/>
    <mergeCell ref="H29:I29"/>
    <mergeCell ref="H28:I28"/>
    <mergeCell ref="H27:I27"/>
    <mergeCell ref="H31:I31"/>
    <mergeCell ref="H30:I30"/>
    <mergeCell ref="H33:I33"/>
    <mergeCell ref="H32:I32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H153:I153"/>
    <mergeCell ref="B152:G152"/>
    <mergeCell ref="A153:G153"/>
    <mergeCell ref="A146:I146"/>
    <mergeCell ref="H148:I148"/>
    <mergeCell ref="B149:G149"/>
    <mergeCell ref="H149:I149"/>
    <mergeCell ref="B150:G150"/>
    <mergeCell ref="H150:I150"/>
    <mergeCell ref="B151:G151"/>
    <mergeCell ref="H151:I151"/>
    <mergeCell ref="H152:I152"/>
    <mergeCell ref="A148:G148"/>
  </mergeCells>
  <dataValidations count="1">
    <dataValidation allowBlank="1" sqref="A1 A125" xr:uid="{DC1B0AA0-B6A5-430D-8504-E7653CA6C1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9EAB-3E7B-4BC6-9DE6-4B4E11B144C5}">
  <sheetPr>
    <tabColor theme="8" tint="0.39997558519241921"/>
  </sheetPr>
  <dimension ref="A1:Q152"/>
  <sheetViews>
    <sheetView showGridLines="0" topLeftCell="A28" zoomScaleNormal="100" zoomScaleSheetLayoutView="100" workbookViewId="0">
      <selection activeCell="N99" sqref="N99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61</v>
      </c>
      <c r="F28" s="30"/>
      <c r="G28" s="32"/>
      <c r="H28" s="286">
        <f>IF(E28="N",0,H27*0.3)</f>
        <v>702.23099999999999</v>
      </c>
      <c r="I28" s="286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3043.0010000000002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253.48198330000002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368.20312100000001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621.68510430000003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732.93722086000014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91.617152607500017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109.940583129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54.970291564500002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36.646861043000001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21.988116625800004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7.3293722086000006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293.17488834400001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1348.6044863824002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283">
        <f>I41</f>
        <v>621.68510430000003</v>
      </c>
      <c r="I69" s="284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1348.6044863824002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2542.5433906824001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$H$76*H34</f>
        <v>12.780604200000001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>H77*H34</f>
        <v>1.0346203400000002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>H78*H34</f>
        <v>6.0860020000000006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>H79*H34</f>
        <v>59.034219400000005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>H80*H34</f>
        <v>21.724592739200006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>H81*H34</f>
        <v>115.634038</v>
      </c>
      <c r="J81" s="16"/>
      <c r="K81" s="16"/>
    </row>
    <row r="82" spans="1:15" ht="15" customHeight="1" x14ac:dyDescent="0.3">
      <c r="A82" s="125" t="s">
        <v>79</v>
      </c>
      <c r="B82" s="126"/>
      <c r="C82" s="126"/>
      <c r="D82" s="126"/>
      <c r="E82" s="126"/>
      <c r="F82" s="126"/>
      <c r="G82" s="126"/>
      <c r="H82" s="251">
        <f>SUM(I76:I81)</f>
        <v>216.29407667920003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H87*H34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>H88*H34</f>
        <v>8.452780555555556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>H89*H34</f>
        <v>0.33473011000000003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>H90*$H$34</f>
        <v>0.9129003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ref="I91:I97" si="1">H91*$H$34</f>
        <v>42.263902777777865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1"/>
        <v>1.5519305100000003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1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1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1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1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1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123" t="s">
        <v>180</v>
      </c>
      <c r="C99" s="124"/>
      <c r="D99" s="124"/>
      <c r="E99" s="124"/>
      <c r="F99" s="124"/>
      <c r="G99" s="124"/>
      <c r="H99" s="59">
        <v>0</v>
      </c>
      <c r="I99" s="34">
        <f>H99*$H$34</f>
        <v>0</v>
      </c>
      <c r="J99" s="16"/>
      <c r="K99" s="16"/>
    </row>
    <row r="100" spans="1:11" ht="15" customHeight="1" x14ac:dyDescent="0.3">
      <c r="A100" s="27" t="s">
        <v>139</v>
      </c>
      <c r="B100" s="123" t="s">
        <v>181</v>
      </c>
      <c r="C100" s="124"/>
      <c r="D100" s="124"/>
      <c r="E100" s="124"/>
      <c r="F100" s="124"/>
      <c r="G100" s="124"/>
      <c r="H100" s="59">
        <f>H53</f>
        <v>0.36800000000000005</v>
      </c>
      <c r="I100" s="34">
        <f>H100*SUM(I87:I90)</f>
        <v>3.5697512353244454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57.085995488657865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57.085995488657865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57.085995488657865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37" t="s">
        <v>57</v>
      </c>
      <c r="I110" s="239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26">
        <f>Uniformes!J16</f>
        <v>101.43652777777777</v>
      </c>
      <c r="I111" s="22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26">
        <f>'Insumos e Equipamentos'!J10</f>
        <v>1.0763868904876102</v>
      </c>
      <c r="I112" s="22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81">
        <f>SUM(H111:I112)</f>
        <v>102.51291466826538</v>
      </c>
      <c r="I113" s="282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H133*H117</f>
        <v>178.84312132555573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>(I117+H133)*H118</f>
        <v>416.92504587151302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>((H133+I117+I118)/(1-(H119)))*H120</f>
        <v>126.17363438811347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38">
        <v>7.5999999999999998E-2</v>
      </c>
      <c r="I121" s="39">
        <f>((H133+I117+I118)/(1-(H119)))*H121</f>
        <v>581.16340687858315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>((H133+I117+I118)/(1-(H119)))*H122</f>
        <v>382.3443466306469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H133*H123</f>
        <v>1433.1295455554534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3043.0010000000002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2542.5433906824001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216.29407667920003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I101</f>
        <v>57.085995488657865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5961.437377518524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1433.1295455554534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7394.5669230739777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253.48198330000002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368.20312100000001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1348.6044863824002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216.29407667920003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2186.5836673616</v>
      </c>
      <c r="I152" s="177"/>
    </row>
  </sheetData>
  <mergeCells count="170"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30:G30"/>
    <mergeCell ref="H30:I30"/>
    <mergeCell ref="B31:G31"/>
    <mergeCell ref="H31:I31"/>
    <mergeCell ref="B27:G27"/>
    <mergeCell ref="H27:I27"/>
    <mergeCell ref="H28:I28"/>
    <mergeCell ref="H29:I29"/>
    <mergeCell ref="B23:G23"/>
    <mergeCell ref="H23:I23"/>
    <mergeCell ref="A24:I24"/>
    <mergeCell ref="A25:I25"/>
    <mergeCell ref="B26:G26"/>
    <mergeCell ref="H26:I26"/>
    <mergeCell ref="F29:G29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A64:G64"/>
    <mergeCell ref="H64:I64"/>
    <mergeCell ref="B62:G62"/>
    <mergeCell ref="H62:I62"/>
    <mergeCell ref="B69:G69"/>
    <mergeCell ref="H69:I69"/>
    <mergeCell ref="H63:I63"/>
    <mergeCell ref="A59:A60"/>
    <mergeCell ref="B59:C60"/>
    <mergeCell ref="H59:I60"/>
    <mergeCell ref="B61:G61"/>
    <mergeCell ref="H61:I61"/>
    <mergeCell ref="B71:G71"/>
    <mergeCell ref="H71:I71"/>
    <mergeCell ref="A72:G72"/>
    <mergeCell ref="H72:I72"/>
    <mergeCell ref="B70:G70"/>
    <mergeCell ref="H70:I70"/>
    <mergeCell ref="A65:I65"/>
    <mergeCell ref="A66:I66"/>
    <mergeCell ref="A67:I67"/>
    <mergeCell ref="B68:G68"/>
    <mergeCell ref="H68:I68"/>
    <mergeCell ref="A102:I102"/>
    <mergeCell ref="A103:I103"/>
    <mergeCell ref="A104:I104"/>
    <mergeCell ref="A84:I84"/>
    <mergeCell ref="A85:I85"/>
    <mergeCell ref="H82:I82"/>
    <mergeCell ref="A83:I83"/>
    <mergeCell ref="A73:I73"/>
    <mergeCell ref="A74:I74"/>
    <mergeCell ref="A98:G98"/>
    <mergeCell ref="A101:G101"/>
    <mergeCell ref="A113:G113"/>
    <mergeCell ref="H113:I113"/>
    <mergeCell ref="A114:I114"/>
    <mergeCell ref="A115:I115"/>
    <mergeCell ref="B116:G116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A122:B122"/>
    <mergeCell ref="A123:G123"/>
    <mergeCell ref="A124:I124"/>
    <mergeCell ref="A125:I125"/>
    <mergeCell ref="A126:I126"/>
    <mergeCell ref="B117:G117"/>
    <mergeCell ref="B118:G118"/>
    <mergeCell ref="B119:G119"/>
    <mergeCell ref="A120:B120"/>
    <mergeCell ref="C120:C121"/>
    <mergeCell ref="A121:B121"/>
    <mergeCell ref="B149:G149"/>
    <mergeCell ref="H149:I149"/>
    <mergeCell ref="B150:G150"/>
    <mergeCell ref="H150:I150"/>
    <mergeCell ref="B151:G151"/>
    <mergeCell ref="H151:I151"/>
    <mergeCell ref="A152:G152"/>
    <mergeCell ref="H152:I152"/>
    <mergeCell ref="A135:G135"/>
    <mergeCell ref="H135:I135"/>
    <mergeCell ref="A136:I136"/>
    <mergeCell ref="H105:I105"/>
    <mergeCell ref="H106:I106"/>
    <mergeCell ref="H107:I107"/>
    <mergeCell ref="A145:I145"/>
    <mergeCell ref="A147:G147"/>
    <mergeCell ref="H147:I147"/>
    <mergeCell ref="B148:G148"/>
    <mergeCell ref="H148:I148"/>
    <mergeCell ref="A133:G133"/>
    <mergeCell ref="H133:I133"/>
    <mergeCell ref="B134:G134"/>
    <mergeCell ref="H134:I134"/>
    <mergeCell ref="B131:G131"/>
    <mergeCell ref="H131:I131"/>
    <mergeCell ref="B132:G132"/>
    <mergeCell ref="H132:I132"/>
    <mergeCell ref="B129:G129"/>
    <mergeCell ref="H129:I129"/>
    <mergeCell ref="B130:G130"/>
    <mergeCell ref="H130:I130"/>
    <mergeCell ref="A127:G127"/>
    <mergeCell ref="H127:I127"/>
    <mergeCell ref="B128:G128"/>
    <mergeCell ref="H128:I128"/>
  </mergeCells>
  <dataValidations disablePrompts="1" count="1">
    <dataValidation allowBlank="1" sqref="A1 A125" xr:uid="{4666E211-9AF9-4069-9F6E-1BF3CEF3A2A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92FB-9F84-414A-B97D-E075C8474F0A}">
  <sheetPr>
    <tabColor rgb="FFCCCCFF"/>
  </sheetPr>
  <dimension ref="A1:Q158"/>
  <sheetViews>
    <sheetView showGridLines="0" topLeftCell="A31" zoomScale="120" zoomScaleNormal="120" zoomScaleSheetLayoutView="100" workbookViewId="0">
      <selection activeCell="N100" sqref="N100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182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91" t="s">
        <v>107</v>
      </c>
      <c r="C68" s="292"/>
      <c r="D68" s="292"/>
      <c r="E68" s="292"/>
      <c r="F68" s="292"/>
      <c r="G68" s="293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288" t="s">
        <v>108</v>
      </c>
      <c r="C69" s="289"/>
      <c r="D69" s="289"/>
      <c r="E69" s="289"/>
      <c r="F69" s="289"/>
      <c r="G69" s="290"/>
      <c r="H69" s="283">
        <f>I41</f>
        <v>478.21931099999995</v>
      </c>
      <c r="I69" s="284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288" t="s">
        <v>83</v>
      </c>
      <c r="C70" s="289"/>
      <c r="D70" s="289"/>
      <c r="E70" s="289"/>
      <c r="F70" s="289"/>
      <c r="G70" s="290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288" t="s">
        <v>95</v>
      </c>
      <c r="C71" s="289"/>
      <c r="D71" s="289"/>
      <c r="E71" s="289"/>
      <c r="F71" s="289"/>
      <c r="G71" s="290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47" t="s">
        <v>79</v>
      </c>
      <c r="B72" s="237"/>
      <c r="C72" s="238"/>
      <c r="D72" s="238"/>
      <c r="E72" s="238"/>
      <c r="F72" s="238"/>
      <c r="G72" s="239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$H$76*$H$34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>H77*H34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>H78*H34</f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>H79*H34</f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>H80*H34</f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>H81*H34</f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1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1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1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1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1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1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1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1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1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1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1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28" t="s">
        <v>39</v>
      </c>
      <c r="B113" s="102" t="s">
        <v>183</v>
      </c>
      <c r="C113" s="103"/>
      <c r="D113" s="103"/>
      <c r="E113" s="103"/>
      <c r="F113" s="103"/>
      <c r="G113" s="104"/>
      <c r="H113" s="267">
        <f>'Insumos e Equipamentos'!I15</f>
        <v>8.5</v>
      </c>
      <c r="I113" s="267"/>
      <c r="J113" s="16"/>
      <c r="K113" s="16"/>
    </row>
    <row r="114" spans="1:12" ht="15" customHeight="1" x14ac:dyDescent="0.3">
      <c r="A114" s="179" t="s">
        <v>28</v>
      </c>
      <c r="B114" s="179"/>
      <c r="C114" s="179"/>
      <c r="D114" s="179"/>
      <c r="E114" s="179"/>
      <c r="F114" s="179"/>
      <c r="G114" s="179"/>
      <c r="H114" s="274">
        <f>SUM(H111:I112)</f>
        <v>102.51291466826538</v>
      </c>
      <c r="I114" s="274"/>
      <c r="J114" s="16"/>
      <c r="K114" s="16"/>
    </row>
    <row r="115" spans="1:12" ht="15" customHeight="1" x14ac:dyDescent="0.3">
      <c r="A115" s="275"/>
      <c r="B115" s="275"/>
      <c r="C115" s="275"/>
      <c r="D115" s="275"/>
      <c r="E115" s="275"/>
      <c r="F115" s="275"/>
      <c r="G115" s="275"/>
      <c r="H115" s="275"/>
      <c r="I115" s="275"/>
      <c r="J115" s="16"/>
      <c r="K115" s="16"/>
    </row>
    <row r="116" spans="1:12" ht="15" customHeight="1" x14ac:dyDescent="0.3">
      <c r="A116" s="210" t="s">
        <v>148</v>
      </c>
      <c r="B116" s="211"/>
      <c r="C116" s="211"/>
      <c r="D116" s="211"/>
      <c r="E116" s="211"/>
      <c r="F116" s="211"/>
      <c r="G116" s="211"/>
      <c r="H116" s="211"/>
      <c r="I116" s="212"/>
      <c r="J116" s="16"/>
      <c r="K116" s="16"/>
    </row>
    <row r="117" spans="1:12" ht="15" customHeight="1" x14ac:dyDescent="0.3">
      <c r="A117" s="43">
        <v>6</v>
      </c>
      <c r="B117" s="262" t="s">
        <v>149</v>
      </c>
      <c r="C117" s="262"/>
      <c r="D117" s="262"/>
      <c r="E117" s="262"/>
      <c r="F117" s="262"/>
      <c r="G117" s="262"/>
      <c r="H117" s="43" t="s">
        <v>76</v>
      </c>
      <c r="I117" s="43" t="s">
        <v>57</v>
      </c>
      <c r="J117" s="16"/>
      <c r="K117" s="16"/>
    </row>
    <row r="118" spans="1:12" ht="15" customHeight="1" x14ac:dyDescent="0.3">
      <c r="A118" s="28" t="s">
        <v>34</v>
      </c>
      <c r="B118" s="178" t="s">
        <v>150</v>
      </c>
      <c r="C118" s="178"/>
      <c r="D118" s="178"/>
      <c r="E118" s="178"/>
      <c r="F118" s="178"/>
      <c r="G118" s="178"/>
      <c r="H118" s="38">
        <v>0.03</v>
      </c>
      <c r="I118" s="39">
        <f>H134*H118</f>
        <v>142.24309365966931</v>
      </c>
      <c r="J118" s="16"/>
      <c r="K118" s="16"/>
      <c r="L118" s="57"/>
    </row>
    <row r="119" spans="1:12" ht="15" customHeight="1" x14ac:dyDescent="0.3">
      <c r="A119" s="28" t="s">
        <v>36</v>
      </c>
      <c r="B119" s="178" t="s">
        <v>151</v>
      </c>
      <c r="C119" s="178"/>
      <c r="D119" s="178"/>
      <c r="E119" s="178"/>
      <c r="F119" s="178"/>
      <c r="G119" s="178"/>
      <c r="H119" s="38">
        <v>6.7900000000000002E-2</v>
      </c>
      <c r="I119" s="39">
        <f>(I118+H134)*H119</f>
        <v>331.6018413758764</v>
      </c>
      <c r="J119" s="16"/>
      <c r="K119" s="16"/>
      <c r="L119" s="56"/>
    </row>
    <row r="120" spans="1:12" ht="15" customHeight="1" x14ac:dyDescent="0.3">
      <c r="A120" s="28" t="s">
        <v>39</v>
      </c>
      <c r="B120" s="178" t="s">
        <v>152</v>
      </c>
      <c r="C120" s="178"/>
      <c r="D120" s="178"/>
      <c r="E120" s="178"/>
      <c r="F120" s="178"/>
      <c r="G120" s="178"/>
      <c r="H120" s="38">
        <f>SUM(H121:H123)</f>
        <v>0.14250000000000002</v>
      </c>
      <c r="I120" s="39"/>
      <c r="J120" s="16"/>
      <c r="K120" s="16"/>
    </row>
    <row r="121" spans="1:12" ht="15" customHeight="1" x14ac:dyDescent="0.3">
      <c r="A121" s="276" t="s">
        <v>153</v>
      </c>
      <c r="B121" s="276"/>
      <c r="C121" s="279" t="s">
        <v>154</v>
      </c>
      <c r="D121" s="29" t="s">
        <v>155</v>
      </c>
      <c r="E121" s="30"/>
      <c r="F121" s="30"/>
      <c r="G121" s="32"/>
      <c r="H121" s="38">
        <v>1.6500000000000001E-2</v>
      </c>
      <c r="I121" s="39">
        <f>((H134+I118+I119)/(1-(H120)))*H121</f>
        <v>100.35235328385382</v>
      </c>
      <c r="J121" s="16"/>
      <c r="K121" s="16"/>
    </row>
    <row r="122" spans="1:12" ht="15" customHeight="1" x14ac:dyDescent="0.3">
      <c r="A122" s="276" t="s">
        <v>156</v>
      </c>
      <c r="B122" s="276"/>
      <c r="C122" s="280"/>
      <c r="D122" s="29" t="s">
        <v>157</v>
      </c>
      <c r="E122" s="30"/>
      <c r="F122" s="30"/>
      <c r="G122" s="32"/>
      <c r="H122" s="38">
        <v>7.5999999999999998E-2</v>
      </c>
      <c r="I122" s="39">
        <f>((H134+I118+I119)/(1-(H120)))*H122</f>
        <v>462.22902118623568</v>
      </c>
      <c r="J122" s="16"/>
      <c r="K122" s="16"/>
    </row>
    <row r="123" spans="1:12" ht="15" customHeight="1" x14ac:dyDescent="0.3">
      <c r="A123" s="276" t="s">
        <v>158</v>
      </c>
      <c r="B123" s="276"/>
      <c r="C123" s="40" t="s">
        <v>159</v>
      </c>
      <c r="D123" s="29" t="s">
        <v>160</v>
      </c>
      <c r="E123" s="30"/>
      <c r="F123" s="30"/>
      <c r="G123" s="32"/>
      <c r="H123" s="38">
        <v>0.05</v>
      </c>
      <c r="I123" s="39">
        <f>((H134+I118+I119)/(1-(H120)))*H123</f>
        <v>304.09804025410244</v>
      </c>
      <c r="J123" s="16"/>
      <c r="K123" s="16"/>
    </row>
    <row r="124" spans="1:12" ht="15" customHeight="1" x14ac:dyDescent="0.3">
      <c r="A124" s="179" t="s">
        <v>28</v>
      </c>
      <c r="B124" s="179"/>
      <c r="C124" s="179"/>
      <c r="D124" s="179"/>
      <c r="E124" s="179"/>
      <c r="F124" s="179"/>
      <c r="G124" s="179"/>
      <c r="H124" s="42">
        <f>H120+H119+H118</f>
        <v>0.24040000000000003</v>
      </c>
      <c r="I124" s="41">
        <f>H134*H124</f>
        <v>1139.8413238594835</v>
      </c>
      <c r="J124" s="16"/>
      <c r="K124" s="16"/>
    </row>
    <row r="125" spans="1:12" ht="15" customHeight="1" x14ac:dyDescent="0.3">
      <c r="A125" s="277"/>
      <c r="B125" s="277"/>
      <c r="C125" s="277"/>
      <c r="D125" s="277"/>
      <c r="E125" s="277"/>
      <c r="F125" s="277"/>
      <c r="G125" s="277"/>
      <c r="H125" s="277"/>
      <c r="I125" s="277"/>
      <c r="J125" s="16"/>
      <c r="K125" s="16"/>
    </row>
    <row r="126" spans="1:12" ht="15" customHeight="1" x14ac:dyDescent="0.3">
      <c r="A126" s="180" t="s">
        <v>161</v>
      </c>
      <c r="B126" s="180"/>
      <c r="C126" s="180"/>
      <c r="D126" s="180"/>
      <c r="E126" s="180"/>
      <c r="F126" s="180"/>
      <c r="G126" s="180"/>
      <c r="H126" s="180"/>
      <c r="I126" s="180"/>
      <c r="J126" s="16"/>
      <c r="K126" s="16"/>
    </row>
    <row r="127" spans="1:12" ht="15" customHeight="1" x14ac:dyDescent="0.3">
      <c r="A127" s="278"/>
      <c r="B127" s="278"/>
      <c r="C127" s="278"/>
      <c r="D127" s="278"/>
      <c r="E127" s="278"/>
      <c r="F127" s="278"/>
      <c r="G127" s="278"/>
      <c r="H127" s="278"/>
      <c r="I127" s="278"/>
      <c r="J127" s="16"/>
      <c r="K127" s="16"/>
    </row>
    <row r="128" spans="1:12" ht="15" customHeight="1" x14ac:dyDescent="0.3">
      <c r="A128" s="179" t="s">
        <v>162</v>
      </c>
      <c r="B128" s="179"/>
      <c r="C128" s="179"/>
      <c r="D128" s="179"/>
      <c r="E128" s="179"/>
      <c r="F128" s="179"/>
      <c r="G128" s="179"/>
      <c r="H128" s="179" t="s">
        <v>57</v>
      </c>
      <c r="I128" s="179"/>
      <c r="J128" s="16"/>
      <c r="K128" s="16"/>
    </row>
    <row r="129" spans="1:11" ht="15" customHeight="1" x14ac:dyDescent="0.3">
      <c r="A129" s="28" t="s">
        <v>34</v>
      </c>
      <c r="B129" s="178" t="s">
        <v>163</v>
      </c>
      <c r="C129" s="178"/>
      <c r="D129" s="178"/>
      <c r="E129" s="178"/>
      <c r="F129" s="178"/>
      <c r="G129" s="178"/>
      <c r="H129" s="181">
        <f>H34</f>
        <v>2340.77</v>
      </c>
      <c r="I129" s="181"/>
      <c r="J129" s="16"/>
      <c r="K129" s="16"/>
    </row>
    <row r="130" spans="1:11" ht="15" customHeight="1" x14ac:dyDescent="0.3">
      <c r="A130" s="28" t="s">
        <v>36</v>
      </c>
      <c r="B130" s="178" t="s">
        <v>164</v>
      </c>
      <c r="C130" s="178"/>
      <c r="D130" s="178"/>
      <c r="E130" s="178"/>
      <c r="F130" s="178"/>
      <c r="G130" s="178"/>
      <c r="H130" s="181">
        <f>H72</f>
        <v>2087.8611774479996</v>
      </c>
      <c r="I130" s="181"/>
      <c r="J130" s="16"/>
      <c r="K130" s="16"/>
    </row>
    <row r="131" spans="1:11" ht="15" customHeight="1" x14ac:dyDescent="0.3">
      <c r="A131" s="28" t="s">
        <v>39</v>
      </c>
      <c r="B131" s="178" t="s">
        <v>165</v>
      </c>
      <c r="C131" s="178"/>
      <c r="D131" s="178"/>
      <c r="E131" s="178"/>
      <c r="F131" s="178"/>
      <c r="G131" s="178"/>
      <c r="H131" s="181">
        <f>H82</f>
        <v>166.38005898400002</v>
      </c>
      <c r="I131" s="181"/>
      <c r="J131" s="16"/>
      <c r="K131" s="16"/>
    </row>
    <row r="132" spans="1:11" ht="15" customHeight="1" x14ac:dyDescent="0.3">
      <c r="A132" s="28" t="s">
        <v>41</v>
      </c>
      <c r="B132" s="178" t="s">
        <v>166</v>
      </c>
      <c r="C132" s="178"/>
      <c r="D132" s="178"/>
      <c r="E132" s="178"/>
      <c r="F132" s="178"/>
      <c r="G132" s="178"/>
      <c r="H132" s="181">
        <f>H107</f>
        <v>43.912304222044519</v>
      </c>
      <c r="I132" s="181"/>
      <c r="J132" s="16"/>
      <c r="K132" s="16"/>
    </row>
    <row r="133" spans="1:11" ht="15" customHeight="1" x14ac:dyDescent="0.3">
      <c r="A133" s="28" t="s">
        <v>65</v>
      </c>
      <c r="B133" s="178" t="s">
        <v>167</v>
      </c>
      <c r="C133" s="178"/>
      <c r="D133" s="178"/>
      <c r="E133" s="178"/>
      <c r="F133" s="178"/>
      <c r="G133" s="178"/>
      <c r="H133" s="181">
        <f>H114</f>
        <v>102.51291466826538</v>
      </c>
      <c r="I133" s="181"/>
      <c r="J133" s="16"/>
      <c r="K133" s="16"/>
    </row>
    <row r="134" spans="1:11" ht="15" customHeight="1" x14ac:dyDescent="0.3">
      <c r="A134" s="179" t="s">
        <v>168</v>
      </c>
      <c r="B134" s="179"/>
      <c r="C134" s="179"/>
      <c r="D134" s="179"/>
      <c r="E134" s="179"/>
      <c r="F134" s="179"/>
      <c r="G134" s="179"/>
      <c r="H134" s="274">
        <f>SUM(H129:I133)</f>
        <v>4741.4364553223104</v>
      </c>
      <c r="I134" s="274"/>
      <c r="J134" s="16"/>
      <c r="K134" s="16"/>
    </row>
    <row r="135" spans="1:11" ht="15" customHeight="1" x14ac:dyDescent="0.3">
      <c r="A135" s="28" t="s">
        <v>67</v>
      </c>
      <c r="B135" s="178" t="s">
        <v>169</v>
      </c>
      <c r="C135" s="178"/>
      <c r="D135" s="178"/>
      <c r="E135" s="178"/>
      <c r="F135" s="178"/>
      <c r="G135" s="178"/>
      <c r="H135" s="181">
        <f>I124</f>
        <v>1139.8413238594835</v>
      </c>
      <c r="I135" s="181"/>
      <c r="J135" s="16"/>
      <c r="K135" s="16"/>
    </row>
    <row r="136" spans="1:11" ht="15" customHeight="1" x14ac:dyDescent="0.3">
      <c r="A136" s="179" t="s">
        <v>170</v>
      </c>
      <c r="B136" s="179"/>
      <c r="C136" s="179"/>
      <c r="D136" s="179"/>
      <c r="E136" s="179"/>
      <c r="F136" s="179"/>
      <c r="G136" s="179"/>
      <c r="H136" s="177">
        <f>SUM(H134:H135)</f>
        <v>5881.2777791817934</v>
      </c>
      <c r="I136" s="177"/>
      <c r="J136" s="16"/>
      <c r="K136" s="16"/>
    </row>
    <row r="137" spans="1:11" ht="15" customHeight="1" x14ac:dyDescent="0.3">
      <c r="A137" s="277"/>
      <c r="B137" s="277"/>
      <c r="C137" s="277"/>
      <c r="D137" s="277"/>
      <c r="E137" s="277"/>
      <c r="F137" s="277"/>
      <c r="G137" s="277"/>
      <c r="H137" s="277"/>
      <c r="I137" s="277"/>
      <c r="J137" s="16"/>
      <c r="K137" s="16"/>
    </row>
    <row r="138" spans="1:11" ht="15" hidden="1" customHeight="1" x14ac:dyDescent="0.3"/>
    <row r="139" spans="1:11" ht="15" hidden="1" customHeight="1" x14ac:dyDescent="0.3"/>
    <row r="140" spans="1:11" ht="15" hidden="1" customHeight="1" x14ac:dyDescent="0.3">
      <c r="B140" s="13" t="s">
        <v>171</v>
      </c>
      <c r="C140" s="12">
        <v>4.1999999999999997E-3</v>
      </c>
    </row>
    <row r="141" spans="1:11" ht="15" hidden="1" customHeight="1" x14ac:dyDescent="0.3">
      <c r="B141" s="13" t="s">
        <v>151</v>
      </c>
      <c r="C141" s="12">
        <v>4.0000000000000001E-3</v>
      </c>
    </row>
    <row r="142" spans="1:11" ht="15" hidden="1" customHeight="1" x14ac:dyDescent="0.3">
      <c r="B142" s="11"/>
      <c r="C142" s="10">
        <f>SUM(C140:C141)</f>
        <v>8.199999999999999E-3</v>
      </c>
    </row>
    <row r="143" spans="1:11" ht="15" hidden="1" customHeight="1" x14ac:dyDescent="0.3"/>
    <row r="144" spans="1:11" ht="15" hidden="1" customHeight="1" x14ac:dyDescent="0.3">
      <c r="C144" s="9" t="e">
        <v>#REF!</v>
      </c>
    </row>
    <row r="145" spans="1:11" ht="15" hidden="1" customHeight="1" x14ac:dyDescent="0.3"/>
    <row r="146" spans="1:11" ht="15" customHeight="1" x14ac:dyDescent="0.3">
      <c r="A146" s="180" t="s">
        <v>172</v>
      </c>
      <c r="B146" s="180"/>
      <c r="C146" s="180"/>
      <c r="D146" s="180"/>
      <c r="E146" s="180"/>
      <c r="F146" s="180"/>
      <c r="G146" s="180"/>
      <c r="H146" s="180"/>
      <c r="I146" s="180"/>
      <c r="K146" s="50"/>
    </row>
    <row r="147" spans="1:11" ht="15" customHeight="1" x14ac:dyDescent="0.3">
      <c r="A147" s="133"/>
      <c r="B147" s="133"/>
      <c r="C147" s="133"/>
      <c r="D147" s="133"/>
      <c r="E147" s="133"/>
      <c r="F147" s="133"/>
      <c r="G147" s="133"/>
      <c r="H147" s="133"/>
      <c r="I147" s="133"/>
    </row>
    <row r="148" spans="1:11" ht="15" customHeight="1" x14ac:dyDescent="0.3">
      <c r="A148" s="179" t="s">
        <v>173</v>
      </c>
      <c r="B148" s="179"/>
      <c r="C148" s="179"/>
      <c r="D148" s="179"/>
      <c r="E148" s="179"/>
      <c r="F148" s="179"/>
      <c r="G148" s="179"/>
      <c r="H148" s="179" t="s">
        <v>184</v>
      </c>
      <c r="I148" s="179"/>
    </row>
    <row r="149" spans="1:11" ht="15" customHeight="1" x14ac:dyDescent="0.3">
      <c r="A149" s="28" t="s">
        <v>34</v>
      </c>
      <c r="B149" s="178" t="s">
        <v>174</v>
      </c>
      <c r="C149" s="178"/>
      <c r="D149" s="178"/>
      <c r="E149" s="178"/>
      <c r="F149" s="178"/>
      <c r="G149" s="178"/>
      <c r="H149" s="181">
        <f>I39</f>
        <v>194.986141</v>
      </c>
      <c r="I149" s="181"/>
    </row>
    <row r="150" spans="1:11" ht="15" customHeight="1" x14ac:dyDescent="0.3">
      <c r="A150" s="28" t="s">
        <v>36</v>
      </c>
      <c r="B150" s="178" t="s">
        <v>175</v>
      </c>
      <c r="C150" s="178"/>
      <c r="D150" s="178"/>
      <c r="E150" s="178"/>
      <c r="F150" s="178"/>
      <c r="G150" s="178"/>
      <c r="H150" s="181">
        <f>I40</f>
        <v>283.23316999999997</v>
      </c>
      <c r="I150" s="181"/>
      <c r="K150" s="56"/>
    </row>
    <row r="151" spans="1:11" ht="15" customHeight="1" x14ac:dyDescent="0.3">
      <c r="A151" s="28" t="s">
        <v>39</v>
      </c>
      <c r="B151" s="178" t="s">
        <v>176</v>
      </c>
      <c r="C151" s="178"/>
      <c r="D151" s="178"/>
      <c r="E151" s="178"/>
      <c r="F151" s="178"/>
      <c r="G151" s="178"/>
      <c r="H151" s="181">
        <f>I53</f>
        <v>1037.3880664479998</v>
      </c>
      <c r="I151" s="181"/>
    </row>
    <row r="152" spans="1:11" ht="15" customHeight="1" x14ac:dyDescent="0.3">
      <c r="A152" s="28" t="s">
        <v>41</v>
      </c>
      <c r="B152" s="178" t="s">
        <v>177</v>
      </c>
      <c r="C152" s="178"/>
      <c r="D152" s="178"/>
      <c r="E152" s="178"/>
      <c r="F152" s="178"/>
      <c r="G152" s="178"/>
      <c r="H152" s="181">
        <f>H82</f>
        <v>166.38005898400002</v>
      </c>
      <c r="I152" s="181"/>
    </row>
    <row r="153" spans="1:11" ht="15" customHeight="1" x14ac:dyDescent="0.3">
      <c r="A153" s="179" t="s">
        <v>178</v>
      </c>
      <c r="B153" s="179"/>
      <c r="C153" s="179"/>
      <c r="D153" s="179"/>
      <c r="E153" s="179"/>
      <c r="F153" s="179"/>
      <c r="G153" s="179"/>
      <c r="H153" s="177">
        <f>SUM(H149:I152)</f>
        <v>1681.9874364319996</v>
      </c>
      <c r="I153" s="177"/>
    </row>
    <row r="155" spans="1:11" ht="15" customHeight="1" x14ac:dyDescent="0.3">
      <c r="A155" s="6"/>
      <c r="B155" s="6"/>
      <c r="C155" s="6"/>
      <c r="D155" s="6"/>
      <c r="E155" s="6"/>
      <c r="F155" s="6"/>
      <c r="G155" s="6"/>
      <c r="H155" s="6"/>
      <c r="I155" s="6"/>
    </row>
    <row r="156" spans="1:11" ht="15" customHeight="1" x14ac:dyDescent="0.3">
      <c r="A156" s="6"/>
      <c r="B156" s="6"/>
      <c r="C156" s="6"/>
      <c r="D156" s="6"/>
      <c r="E156" s="6"/>
      <c r="F156" s="6"/>
      <c r="G156" s="6"/>
      <c r="H156" s="6"/>
      <c r="I156" s="6"/>
    </row>
    <row r="157" spans="1:11" ht="15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</row>
    <row r="158" spans="1:11" ht="15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</row>
  </sheetData>
  <mergeCells count="171">
    <mergeCell ref="A137:I137"/>
    <mergeCell ref="H113:I113"/>
    <mergeCell ref="B135:G135"/>
    <mergeCell ref="H135:I135"/>
    <mergeCell ref="A136:G136"/>
    <mergeCell ref="H136:I136"/>
    <mergeCell ref="B133:G133"/>
    <mergeCell ref="H133:I133"/>
    <mergeCell ref="A134:G134"/>
    <mergeCell ref="H134:I134"/>
    <mergeCell ref="B131:G131"/>
    <mergeCell ref="H131:I131"/>
    <mergeCell ref="B132:G132"/>
    <mergeCell ref="H132:I132"/>
    <mergeCell ref="H128:I128"/>
    <mergeCell ref="B129:G129"/>
    <mergeCell ref="H129:I129"/>
    <mergeCell ref="B130:G130"/>
    <mergeCell ref="H130:I130"/>
    <mergeCell ref="A123:B123"/>
    <mergeCell ref="A124:G124"/>
    <mergeCell ref="A125:I125"/>
    <mergeCell ref="A126:I126"/>
    <mergeCell ref="A127:I127"/>
    <mergeCell ref="A128:G128"/>
    <mergeCell ref="B119:G119"/>
    <mergeCell ref="B120:G120"/>
    <mergeCell ref="A121:B121"/>
    <mergeCell ref="C121:C122"/>
    <mergeCell ref="A122:B122"/>
    <mergeCell ref="A114:G114"/>
    <mergeCell ref="H114:I114"/>
    <mergeCell ref="A115:I115"/>
    <mergeCell ref="A116:I116"/>
    <mergeCell ref="B117:G117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B118:G118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H72:I72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2:G152"/>
    <mergeCell ref="H152:I152"/>
    <mergeCell ref="A153:G153"/>
    <mergeCell ref="H153:I153"/>
    <mergeCell ref="B72:G72"/>
    <mergeCell ref="A98:G98"/>
    <mergeCell ref="A101:G101"/>
    <mergeCell ref="A146:I146"/>
    <mergeCell ref="A148:G148"/>
    <mergeCell ref="H148:I148"/>
    <mergeCell ref="B149:G149"/>
    <mergeCell ref="H149:I149"/>
    <mergeCell ref="B150:G150"/>
    <mergeCell ref="H150:I150"/>
    <mergeCell ref="B151:G151"/>
    <mergeCell ref="H151:I151"/>
    <mergeCell ref="A84:I84"/>
    <mergeCell ref="A85:I85"/>
    <mergeCell ref="H105:I105"/>
    <mergeCell ref="H106:I106"/>
    <mergeCell ref="H107:I107"/>
    <mergeCell ref="A102:I102"/>
    <mergeCell ref="A103:I103"/>
    <mergeCell ref="A104:I104"/>
  </mergeCells>
  <dataValidations count="1">
    <dataValidation allowBlank="1" sqref="A1 A126" xr:uid="{7387837D-09C1-4889-AD55-26471A1AF4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F751-B639-45D1-A866-2F8462031F3F}">
  <sheetPr>
    <tabColor theme="9" tint="0.59999389629810485"/>
  </sheetPr>
  <dimension ref="A1:Q152"/>
  <sheetViews>
    <sheetView showGridLines="0" topLeftCell="A24" zoomScale="120" zoomScaleNormal="120" zoomScaleSheetLayoutView="100" workbookViewId="0">
      <selection activeCell="H41" sqref="H41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>H78*$H$34</f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>H90*$H$34</f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142.24309365966931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2" si="3">$H$133*H118</f>
        <v>321.9435353163849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78.233701512818129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360.34917060449555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237.07182276611553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H133*H123</f>
        <v>1139.8413238594835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2087.8611774479996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4741.4364553223104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1139.8413238594835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5881.2777791817934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disablePrompts="1" count="1">
    <dataValidation allowBlank="1" sqref="A1 A125" xr:uid="{26ACEBA6-F474-47F8-9104-262E76AA468B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EF71-9865-4C87-B460-E9244BCD0F9C}">
  <sheetPr>
    <tabColor theme="5" tint="0.59999389629810485"/>
  </sheetPr>
  <dimension ref="A1:Q152"/>
  <sheetViews>
    <sheetView showGridLines="0" topLeftCell="A28" zoomScale="120" zoomScaleNormal="120" zoomScaleSheetLayoutView="100" workbookViewId="0">
      <selection activeCell="L101" sqref="L101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142.24309365966931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2" si="3">$H$133*H118</f>
        <v>321.9435353163849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78.233701512818129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360.34917060449555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237.07182276611553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41">
        <f>H123*H133</f>
        <v>1139.8413238594835</v>
      </c>
      <c r="J123" s="16"/>
      <c r="K123" s="16"/>
      <c r="L123" s="57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2087.8611774479996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4741.4364553223104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1139.8413238594835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5881.2777791817934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31BF8693-D747-40FE-A320-7EBE78C56D1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3D95C-94F6-43A0-92AA-BA67570467F1}">
  <sheetPr>
    <tabColor theme="3" tint="0.59999389629810485"/>
  </sheetPr>
  <dimension ref="A1:Q152"/>
  <sheetViews>
    <sheetView showGridLines="0" topLeftCell="A31" zoomScale="120" zoomScaleNormal="120" zoomScaleSheetLayoutView="100" workbookViewId="0">
      <selection activeCell="K98" sqref="K98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0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>H81*$H$34</f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142.24309365966931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2" si="3">$H$133*H118</f>
        <v>321.9435353163849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78.233701512818129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360.34917060449555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237.07182276611553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4">
        <f>$H$133*H123</f>
        <v>1139.8413238594835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2087.8611774479996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4741.4364553223104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1139.8413238594835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5881.2777791817934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3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3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3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3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  <c r="M148" s="58"/>
    </row>
    <row r="149" spans="1:13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3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3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3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E5C299FE-12FC-4B6D-A9C4-A25671C35BDF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3346-4E8B-4838-8727-496FFFC7C478}">
  <sheetPr>
    <tabColor theme="7" tint="0.59999389629810485"/>
  </sheetPr>
  <dimension ref="A1:Q153"/>
  <sheetViews>
    <sheetView showGridLines="0" topLeftCell="A31" zoomScale="120" zoomScaleNormal="120" zoomScaleSheetLayoutView="100" workbookViewId="0">
      <selection activeCell="L100" sqref="L100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35">
        <f>SUM(I76:I81)</f>
        <v>166.38005898400002</v>
      </c>
      <c r="I82" s="236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271" t="s">
        <v>57</v>
      </c>
      <c r="I105" s="273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220">
        <f>I101</f>
        <v>43.912304222044519</v>
      </c>
      <c r="I106" s="22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35">
        <f>SUM(H106:I106)</f>
        <v>43.912304222044519</v>
      </c>
      <c r="I107" s="236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142.24309365966931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2" si="3">$H$133*H118</f>
        <v>321.9435353163849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78.233701512818129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360.34917060449555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237.07182276611553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5">
        <f>$H$133*H123</f>
        <v>1139.8413238594835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2087.8611774479996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4741.4364553223104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1139.8413238594835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5881.2777791817934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K145" s="50"/>
    </row>
    <row r="146" spans="1:11" ht="15" customHeight="1" x14ac:dyDescent="0.3">
      <c r="A146" s="180" t="s">
        <v>172</v>
      </c>
      <c r="B146" s="180"/>
      <c r="C146" s="180"/>
      <c r="D146" s="180"/>
      <c r="E146" s="180"/>
      <c r="F146" s="180"/>
      <c r="G146" s="180"/>
      <c r="H146" s="180"/>
      <c r="I146" s="180"/>
    </row>
    <row r="147" spans="1:11" ht="15" customHeight="1" x14ac:dyDescent="0.3">
      <c r="A147" s="133"/>
      <c r="B147" s="133"/>
      <c r="C147" s="133"/>
      <c r="D147" s="133"/>
      <c r="E147" s="133"/>
      <c r="F147" s="133"/>
      <c r="G147" s="133"/>
      <c r="H147" s="133"/>
      <c r="I147" s="133"/>
    </row>
    <row r="148" spans="1:11" ht="15" customHeight="1" x14ac:dyDescent="0.3">
      <c r="A148" s="179" t="s">
        <v>173</v>
      </c>
      <c r="B148" s="179"/>
      <c r="C148" s="179"/>
      <c r="D148" s="179"/>
      <c r="E148" s="179"/>
      <c r="F148" s="179"/>
      <c r="G148" s="179"/>
      <c r="H148" s="179" t="s">
        <v>57</v>
      </c>
      <c r="I148" s="179"/>
    </row>
    <row r="149" spans="1:11" ht="15" customHeight="1" x14ac:dyDescent="0.3">
      <c r="A149" s="28" t="s">
        <v>34</v>
      </c>
      <c r="B149" s="178" t="s">
        <v>174</v>
      </c>
      <c r="C149" s="178"/>
      <c r="D149" s="178"/>
      <c r="E149" s="178"/>
      <c r="F149" s="178"/>
      <c r="G149" s="178"/>
      <c r="H149" s="181">
        <f>I39</f>
        <v>194.986141</v>
      </c>
      <c r="I149" s="181"/>
    </row>
    <row r="150" spans="1:11" ht="15" customHeight="1" x14ac:dyDescent="0.3">
      <c r="A150" s="28" t="s">
        <v>36</v>
      </c>
      <c r="B150" s="178" t="s">
        <v>175</v>
      </c>
      <c r="C150" s="178"/>
      <c r="D150" s="178"/>
      <c r="E150" s="178"/>
      <c r="F150" s="178"/>
      <c r="G150" s="178"/>
      <c r="H150" s="181">
        <f>I40</f>
        <v>283.23316999999997</v>
      </c>
      <c r="I150" s="181"/>
    </row>
    <row r="151" spans="1:11" ht="15" customHeight="1" x14ac:dyDescent="0.3">
      <c r="A151" s="28" t="s">
        <v>39</v>
      </c>
      <c r="B151" s="178" t="s">
        <v>176</v>
      </c>
      <c r="C151" s="178"/>
      <c r="D151" s="178"/>
      <c r="E151" s="178"/>
      <c r="F151" s="178"/>
      <c r="G151" s="178"/>
      <c r="H151" s="181">
        <f>I53</f>
        <v>1037.3880664479998</v>
      </c>
      <c r="I151" s="181"/>
    </row>
    <row r="152" spans="1:11" ht="15" customHeight="1" x14ac:dyDescent="0.3">
      <c r="A152" s="28" t="s">
        <v>41</v>
      </c>
      <c r="B152" s="178" t="s">
        <v>177</v>
      </c>
      <c r="C152" s="178"/>
      <c r="D152" s="178"/>
      <c r="E152" s="178"/>
      <c r="F152" s="178"/>
      <c r="G152" s="178"/>
      <c r="H152" s="181">
        <f>H82</f>
        <v>166.38005898400002</v>
      </c>
      <c r="I152" s="181"/>
    </row>
    <row r="153" spans="1:11" ht="15" customHeight="1" x14ac:dyDescent="0.3">
      <c r="A153" s="179" t="s">
        <v>178</v>
      </c>
      <c r="B153" s="179"/>
      <c r="C153" s="179"/>
      <c r="D153" s="179"/>
      <c r="E153" s="179"/>
      <c r="F153" s="179"/>
      <c r="G153" s="179"/>
      <c r="H153" s="177">
        <f>SUM(H149:I152)</f>
        <v>1681.9874364319996</v>
      </c>
      <c r="I153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4:I84"/>
    <mergeCell ref="A85:I85"/>
    <mergeCell ref="A108:I108"/>
    <mergeCell ref="A109:I109"/>
    <mergeCell ref="B110:G110"/>
    <mergeCell ref="H110:I110"/>
    <mergeCell ref="B111:G111"/>
    <mergeCell ref="H111:I111"/>
    <mergeCell ref="A113:G113"/>
    <mergeCell ref="H113:I113"/>
    <mergeCell ref="B112:G112"/>
    <mergeCell ref="H112:I112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H22:I22"/>
    <mergeCell ref="C15:I15"/>
    <mergeCell ref="A16:I16"/>
    <mergeCell ref="A17:I17"/>
    <mergeCell ref="A18:I18"/>
    <mergeCell ref="B19:G19"/>
    <mergeCell ref="H19:I19"/>
    <mergeCell ref="B27:G27"/>
    <mergeCell ref="H27:I27"/>
    <mergeCell ref="B21:G21"/>
    <mergeCell ref="H21:I21"/>
    <mergeCell ref="B22:G22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150:G150"/>
    <mergeCell ref="H150:I150"/>
    <mergeCell ref="B151:G151"/>
    <mergeCell ref="H151:I151"/>
    <mergeCell ref="B152:G152"/>
    <mergeCell ref="H152:I152"/>
    <mergeCell ref="A153:G153"/>
    <mergeCell ref="H153:I153"/>
    <mergeCell ref="A98:G98"/>
    <mergeCell ref="A101:G101"/>
    <mergeCell ref="A146:I146"/>
    <mergeCell ref="A148:G148"/>
    <mergeCell ref="H148:I148"/>
    <mergeCell ref="B149:G149"/>
    <mergeCell ref="H149:I149"/>
    <mergeCell ref="H107:I107"/>
    <mergeCell ref="H106:I106"/>
    <mergeCell ref="H105:I105"/>
    <mergeCell ref="A102:I102"/>
    <mergeCell ref="A103:I103"/>
    <mergeCell ref="A104:I104"/>
    <mergeCell ref="A114:I114"/>
    <mergeCell ref="A115:I115"/>
    <mergeCell ref="B116:G116"/>
  </mergeCells>
  <dataValidations count="1">
    <dataValidation allowBlank="1" sqref="A1 A125" xr:uid="{C55C13C4-5357-43D4-AF45-DE7D0FFDDBC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B9F6D-A566-43AB-A470-F1EDB7E915F1}">
  <sheetPr>
    <tabColor theme="4" tint="0.39997558519241921"/>
  </sheetPr>
  <dimension ref="A1:Q152"/>
  <sheetViews>
    <sheetView showGridLines="0" topLeftCell="A28" zoomScale="120" zoomScaleNormal="120" zoomScaleSheetLayoutView="100" workbookViewId="0">
      <selection activeCell="K102" sqref="K102"/>
    </sheetView>
  </sheetViews>
  <sheetFormatPr defaultColWidth="9.109375" defaultRowHeight="15" customHeight="1" x14ac:dyDescent="0.3"/>
  <cols>
    <col min="1" max="1" width="3.109375" style="8" customWidth="1"/>
    <col min="2" max="2" width="16.5546875" style="7" customWidth="1"/>
    <col min="3" max="3" width="17.88671875" style="7" customWidth="1"/>
    <col min="4" max="4" width="11.88671875" style="7" customWidth="1"/>
    <col min="5" max="5" width="12.88671875" style="7" bestFit="1" customWidth="1"/>
    <col min="6" max="6" width="12.109375" style="7" bestFit="1" customWidth="1"/>
    <col min="7" max="7" width="14.44140625" style="7" bestFit="1" customWidth="1"/>
    <col min="8" max="8" width="10.33203125" style="7" customWidth="1"/>
    <col min="9" max="9" width="13.33203125" style="7" customWidth="1"/>
    <col min="10" max="10" width="1.44140625" style="6" customWidth="1"/>
    <col min="11" max="11" width="9.109375" style="6" customWidth="1"/>
    <col min="12" max="12" width="12.6640625" style="6" bestFit="1" customWidth="1"/>
    <col min="13" max="13" width="10" style="6" bestFit="1" customWidth="1"/>
    <col min="14" max="14" width="10.5546875" style="6" bestFit="1" customWidth="1"/>
    <col min="15" max="16" width="9.109375" style="6"/>
    <col min="17" max="17" width="10" style="6" bestFit="1" customWidth="1"/>
    <col min="18" max="16384" width="9.109375" style="6"/>
  </cols>
  <sheetData>
    <row r="1" spans="1:11" ht="15" customHeight="1" x14ac:dyDescent="0.3">
      <c r="A1" s="194" t="s">
        <v>29</v>
      </c>
      <c r="B1" s="194"/>
      <c r="C1" s="194"/>
      <c r="D1" s="194"/>
      <c r="E1" s="194"/>
      <c r="F1" s="194"/>
      <c r="G1" s="194"/>
      <c r="H1" s="194"/>
      <c r="I1" s="194"/>
      <c r="J1" s="16"/>
      <c r="K1" s="16"/>
    </row>
    <row r="2" spans="1:11" ht="15" customHeight="1" x14ac:dyDescent="0.3">
      <c r="A2" s="195"/>
      <c r="B2" s="195"/>
      <c r="C2" s="195"/>
      <c r="D2" s="195"/>
      <c r="E2" s="195"/>
      <c r="F2" s="195"/>
      <c r="G2" s="195"/>
      <c r="H2" s="195"/>
      <c r="I2" s="195"/>
      <c r="J2" s="16"/>
      <c r="K2" s="16"/>
    </row>
    <row r="3" spans="1:11" ht="15" customHeight="1" x14ac:dyDescent="0.3">
      <c r="A3" s="19"/>
      <c r="B3" s="20" t="s">
        <v>30</v>
      </c>
      <c r="C3" s="196"/>
      <c r="D3" s="196"/>
      <c r="E3" s="196"/>
      <c r="F3" s="196"/>
      <c r="G3" s="196"/>
      <c r="H3" s="196"/>
      <c r="I3" s="196"/>
      <c r="J3" s="16"/>
      <c r="K3" s="16"/>
    </row>
    <row r="4" spans="1:11" ht="15" customHeight="1" x14ac:dyDescent="0.3">
      <c r="A4" s="19"/>
      <c r="B4" s="21" t="s">
        <v>31</v>
      </c>
      <c r="C4" s="197"/>
      <c r="D4" s="197"/>
      <c r="E4" s="21"/>
      <c r="F4" s="21"/>
      <c r="G4" s="21"/>
      <c r="H4" s="21"/>
      <c r="I4" s="21"/>
      <c r="J4" s="16"/>
      <c r="K4" s="16"/>
    </row>
    <row r="5" spans="1:11" ht="15" customHeight="1" x14ac:dyDescent="0.3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3">
      <c r="A6" s="195"/>
      <c r="B6" s="195"/>
      <c r="C6" s="195"/>
      <c r="D6" s="195"/>
      <c r="E6" s="195"/>
      <c r="F6" s="195"/>
      <c r="G6" s="195"/>
      <c r="H6" s="195"/>
      <c r="I6" s="195"/>
      <c r="J6" s="16"/>
      <c r="K6" s="16"/>
    </row>
    <row r="7" spans="1:11" ht="15" customHeight="1" x14ac:dyDescent="0.3">
      <c r="A7" s="198" t="s">
        <v>33</v>
      </c>
      <c r="B7" s="198"/>
      <c r="C7" s="198"/>
      <c r="D7" s="198"/>
      <c r="E7" s="198"/>
      <c r="F7" s="198"/>
      <c r="G7" s="198"/>
      <c r="H7" s="198"/>
      <c r="I7" s="198"/>
      <c r="J7" s="16"/>
      <c r="K7" s="16"/>
    </row>
    <row r="8" spans="1:11" ht="15" customHeight="1" x14ac:dyDescent="0.3">
      <c r="A8" s="23" t="s">
        <v>34</v>
      </c>
      <c r="B8" s="182" t="s">
        <v>35</v>
      </c>
      <c r="C8" s="182"/>
      <c r="D8" s="182"/>
      <c r="E8" s="182"/>
      <c r="F8" s="182"/>
      <c r="G8" s="184"/>
      <c r="H8" s="185"/>
      <c r="I8" s="185"/>
      <c r="J8" s="16"/>
      <c r="K8" s="16"/>
    </row>
    <row r="9" spans="1:11" ht="15" customHeight="1" x14ac:dyDescent="0.3">
      <c r="A9" s="23" t="s">
        <v>36</v>
      </c>
      <c r="B9" s="182" t="s">
        <v>37</v>
      </c>
      <c r="C9" s="182"/>
      <c r="D9" s="182"/>
      <c r="E9" s="182"/>
      <c r="F9" s="182"/>
      <c r="G9" s="186" t="s">
        <v>38</v>
      </c>
      <c r="H9" s="187"/>
      <c r="I9" s="188"/>
      <c r="J9" s="16"/>
      <c r="K9" s="16"/>
    </row>
    <row r="10" spans="1:11" ht="15" customHeight="1" x14ac:dyDescent="0.3">
      <c r="A10" s="24" t="s">
        <v>39</v>
      </c>
      <c r="B10" s="189" t="s">
        <v>40</v>
      </c>
      <c r="C10" s="190"/>
      <c r="D10" s="190"/>
      <c r="E10" s="190"/>
      <c r="F10" s="190"/>
      <c r="G10" s="185"/>
      <c r="H10" s="185"/>
      <c r="I10" s="185"/>
      <c r="J10" s="16"/>
      <c r="K10" s="16"/>
    </row>
    <row r="11" spans="1:11" ht="15" customHeight="1" x14ac:dyDescent="0.3">
      <c r="A11" s="23" t="s">
        <v>41</v>
      </c>
      <c r="B11" s="25" t="s">
        <v>42</v>
      </c>
      <c r="C11" s="26"/>
      <c r="D11" s="26"/>
      <c r="E11" s="26"/>
      <c r="F11" s="26"/>
      <c r="G11" s="185">
        <v>30</v>
      </c>
      <c r="H11" s="185"/>
      <c r="I11" s="185"/>
      <c r="J11" s="16"/>
      <c r="K11" s="16"/>
    </row>
    <row r="12" spans="1:11" ht="15" customHeight="1" x14ac:dyDescent="0.3">
      <c r="A12" s="198" t="s">
        <v>43</v>
      </c>
      <c r="B12" s="198"/>
      <c r="C12" s="198"/>
      <c r="D12" s="198"/>
      <c r="E12" s="198"/>
      <c r="F12" s="198"/>
      <c r="G12" s="198"/>
      <c r="H12" s="198"/>
      <c r="I12" s="198"/>
      <c r="J12" s="16"/>
      <c r="K12" s="16"/>
    </row>
    <row r="13" spans="1:11" ht="15" customHeight="1" x14ac:dyDescent="0.3">
      <c r="A13" s="23">
        <v>1</v>
      </c>
      <c r="B13" s="182" t="s">
        <v>44</v>
      </c>
      <c r="C13" s="182"/>
      <c r="D13" s="182"/>
      <c r="E13" s="182"/>
      <c r="F13" s="182"/>
      <c r="G13" s="182"/>
      <c r="H13" s="185" t="s">
        <v>6</v>
      </c>
      <c r="I13" s="185"/>
      <c r="J13" s="16"/>
      <c r="K13" s="16"/>
    </row>
    <row r="14" spans="1:11" ht="15" customHeight="1" x14ac:dyDescent="0.3">
      <c r="A14" s="23">
        <v>2</v>
      </c>
      <c r="B14" s="182" t="s">
        <v>45</v>
      </c>
      <c r="C14" s="182"/>
      <c r="D14" s="182"/>
      <c r="E14" s="182"/>
      <c r="F14" s="182"/>
      <c r="G14" s="182"/>
      <c r="H14" s="183">
        <v>1</v>
      </c>
      <c r="I14" s="183"/>
      <c r="J14" s="16"/>
      <c r="K14" s="16"/>
    </row>
    <row r="15" spans="1:11" ht="15" customHeight="1" x14ac:dyDescent="0.3">
      <c r="A15" s="23">
        <v>3</v>
      </c>
      <c r="B15" s="25" t="s">
        <v>46</v>
      </c>
      <c r="C15" s="203" t="s">
        <v>13</v>
      </c>
      <c r="D15" s="203"/>
      <c r="E15" s="203"/>
      <c r="F15" s="203"/>
      <c r="G15" s="203"/>
      <c r="H15" s="203"/>
      <c r="I15" s="203"/>
      <c r="J15" s="16"/>
      <c r="K15" s="16"/>
    </row>
    <row r="16" spans="1:11" ht="15" customHeight="1" x14ac:dyDescent="0.3">
      <c r="A16" s="195"/>
      <c r="B16" s="195"/>
      <c r="C16" s="195"/>
      <c r="D16" s="195"/>
      <c r="E16" s="195"/>
      <c r="F16" s="195"/>
      <c r="G16" s="195"/>
      <c r="H16" s="195"/>
      <c r="I16" s="195"/>
      <c r="J16" s="16"/>
      <c r="K16" s="16"/>
    </row>
    <row r="17" spans="1:14" ht="15" customHeight="1" x14ac:dyDescent="0.3">
      <c r="A17" s="198" t="s">
        <v>47</v>
      </c>
      <c r="B17" s="198"/>
      <c r="C17" s="198"/>
      <c r="D17" s="198"/>
      <c r="E17" s="198"/>
      <c r="F17" s="198"/>
      <c r="G17" s="198"/>
      <c r="H17" s="198"/>
      <c r="I17" s="198"/>
      <c r="J17" s="16"/>
      <c r="K17" s="16"/>
    </row>
    <row r="18" spans="1:14" ht="15" customHeight="1" x14ac:dyDescent="0.3">
      <c r="A18" s="204" t="s">
        <v>48</v>
      </c>
      <c r="B18" s="204"/>
      <c r="C18" s="204"/>
      <c r="D18" s="204"/>
      <c r="E18" s="204"/>
      <c r="F18" s="204"/>
      <c r="G18" s="204"/>
      <c r="H18" s="204"/>
      <c r="I18" s="204"/>
      <c r="J18" s="16"/>
      <c r="K18" s="16"/>
    </row>
    <row r="19" spans="1:14" ht="14.4" x14ac:dyDescent="0.3">
      <c r="A19" s="27">
        <v>1</v>
      </c>
      <c r="B19" s="191" t="s">
        <v>49</v>
      </c>
      <c r="C19" s="191"/>
      <c r="D19" s="191"/>
      <c r="E19" s="191"/>
      <c r="F19" s="191"/>
      <c r="G19" s="191"/>
      <c r="H19" s="201"/>
      <c r="I19" s="202"/>
      <c r="J19" s="16"/>
      <c r="K19" s="16"/>
    </row>
    <row r="20" spans="1:14" ht="15" customHeight="1" x14ac:dyDescent="0.3">
      <c r="A20" s="27">
        <v>2</v>
      </c>
      <c r="B20" s="191" t="s">
        <v>50</v>
      </c>
      <c r="C20" s="191"/>
      <c r="D20" s="191"/>
      <c r="E20" s="191"/>
      <c r="F20" s="191"/>
      <c r="G20" s="191"/>
      <c r="H20" s="192"/>
      <c r="I20" s="193"/>
      <c r="J20" s="16"/>
      <c r="K20" s="16"/>
    </row>
    <row r="21" spans="1:14" ht="15" customHeight="1" x14ac:dyDescent="0.3">
      <c r="A21" s="27">
        <v>3</v>
      </c>
      <c r="B21" s="191" t="s">
        <v>51</v>
      </c>
      <c r="C21" s="191"/>
      <c r="D21" s="191"/>
      <c r="E21" s="191"/>
      <c r="F21" s="191"/>
      <c r="G21" s="191"/>
      <c r="H21" s="199">
        <v>2340.77</v>
      </c>
      <c r="I21" s="200"/>
      <c r="J21" s="16"/>
      <c r="K21" s="16"/>
    </row>
    <row r="22" spans="1:14" ht="14.4" x14ac:dyDescent="0.3">
      <c r="A22" s="27">
        <v>4</v>
      </c>
      <c r="B22" s="191" t="s">
        <v>52</v>
      </c>
      <c r="C22" s="191"/>
      <c r="D22" s="191"/>
      <c r="E22" s="191"/>
      <c r="F22" s="191"/>
      <c r="G22" s="191"/>
      <c r="H22" s="201"/>
      <c r="I22" s="202"/>
      <c r="J22" s="16"/>
      <c r="K22" s="16"/>
    </row>
    <row r="23" spans="1:14" ht="15" customHeight="1" x14ac:dyDescent="0.3">
      <c r="A23" s="27">
        <v>5</v>
      </c>
      <c r="B23" s="191" t="s">
        <v>53</v>
      </c>
      <c r="C23" s="191"/>
      <c r="D23" s="191"/>
      <c r="E23" s="191"/>
      <c r="F23" s="191"/>
      <c r="G23" s="191"/>
      <c r="H23" s="207" t="s">
        <v>54</v>
      </c>
      <c r="I23" s="208"/>
      <c r="J23" s="16"/>
      <c r="K23" s="16"/>
    </row>
    <row r="24" spans="1:14" ht="15" customHeight="1" x14ac:dyDescent="0.3">
      <c r="A24" s="209"/>
      <c r="B24" s="209"/>
      <c r="C24" s="209"/>
      <c r="D24" s="209"/>
      <c r="E24" s="209"/>
      <c r="F24" s="209"/>
      <c r="G24" s="209"/>
      <c r="H24" s="209"/>
      <c r="I24" s="209"/>
      <c r="J24" s="16"/>
      <c r="K24" s="16"/>
    </row>
    <row r="25" spans="1:14" ht="15" customHeight="1" x14ac:dyDescent="0.3">
      <c r="A25" s="210" t="s">
        <v>55</v>
      </c>
      <c r="B25" s="211"/>
      <c r="C25" s="211"/>
      <c r="D25" s="211"/>
      <c r="E25" s="211"/>
      <c r="F25" s="211"/>
      <c r="G25" s="211"/>
      <c r="H25" s="211"/>
      <c r="I25" s="212"/>
      <c r="J25" s="16"/>
      <c r="K25" s="16"/>
      <c r="M25" s="50"/>
    </row>
    <row r="26" spans="1:14" ht="15" customHeight="1" x14ac:dyDescent="0.3">
      <c r="A26" s="44">
        <v>1</v>
      </c>
      <c r="B26" s="213" t="s">
        <v>56</v>
      </c>
      <c r="C26" s="213"/>
      <c r="D26" s="213"/>
      <c r="E26" s="213"/>
      <c r="F26" s="213"/>
      <c r="G26" s="213"/>
      <c r="H26" s="287" t="s">
        <v>57</v>
      </c>
      <c r="I26" s="287"/>
      <c r="J26" s="16"/>
      <c r="K26" s="16"/>
      <c r="M26" s="50"/>
    </row>
    <row r="27" spans="1:14" ht="15" customHeight="1" x14ac:dyDescent="0.3">
      <c r="A27" s="27" t="s">
        <v>34</v>
      </c>
      <c r="B27" s="182" t="s">
        <v>58</v>
      </c>
      <c r="C27" s="182"/>
      <c r="D27" s="182"/>
      <c r="E27" s="182"/>
      <c r="F27" s="182"/>
      <c r="G27" s="182"/>
      <c r="H27" s="286">
        <f>H21</f>
        <v>2340.77</v>
      </c>
      <c r="I27" s="286"/>
      <c r="J27" s="16"/>
      <c r="K27" s="16"/>
    </row>
    <row r="28" spans="1:14" ht="15" customHeight="1" x14ac:dyDescent="0.3">
      <c r="A28" s="28" t="s">
        <v>36</v>
      </c>
      <c r="B28" s="29" t="s">
        <v>59</v>
      </c>
      <c r="C28" s="30"/>
      <c r="D28" s="31" t="s">
        <v>60</v>
      </c>
      <c r="E28" s="31" t="s">
        <v>63</v>
      </c>
      <c r="F28" s="30"/>
      <c r="G28" s="32"/>
      <c r="H28" s="181">
        <f>IF(E28="N",0,H27*0.3)</f>
        <v>0</v>
      </c>
      <c r="I28" s="181"/>
      <c r="J28" s="16"/>
      <c r="K28" s="16"/>
    </row>
    <row r="29" spans="1:14" ht="15" customHeight="1" x14ac:dyDescent="0.3">
      <c r="A29" s="28" t="s">
        <v>39</v>
      </c>
      <c r="B29" s="29" t="s">
        <v>62</v>
      </c>
      <c r="C29" s="30"/>
      <c r="D29" s="31" t="s">
        <v>60</v>
      </c>
      <c r="E29" s="31" t="s">
        <v>63</v>
      </c>
      <c r="F29" s="205"/>
      <c r="G29" s="206"/>
      <c r="H29" s="221"/>
      <c r="I29" s="181"/>
      <c r="J29" s="16"/>
      <c r="K29" s="16"/>
      <c r="N29" s="58"/>
    </row>
    <row r="30" spans="1:14" ht="15" customHeight="1" x14ac:dyDescent="0.3">
      <c r="A30" s="27" t="s">
        <v>41</v>
      </c>
      <c r="B30" s="215" t="s">
        <v>64</v>
      </c>
      <c r="C30" s="216"/>
      <c r="D30" s="216"/>
      <c r="E30" s="216"/>
      <c r="F30" s="216"/>
      <c r="G30" s="217"/>
      <c r="H30" s="181"/>
      <c r="I30" s="181"/>
      <c r="J30" s="16"/>
      <c r="K30" s="16"/>
    </row>
    <row r="31" spans="1:14" ht="15" customHeight="1" x14ac:dyDescent="0.3">
      <c r="A31" s="27" t="s">
        <v>65</v>
      </c>
      <c r="B31" s="215" t="s">
        <v>66</v>
      </c>
      <c r="C31" s="216"/>
      <c r="D31" s="216"/>
      <c r="E31" s="216"/>
      <c r="F31" s="216"/>
      <c r="G31" s="217"/>
      <c r="H31" s="181"/>
      <c r="I31" s="181"/>
      <c r="J31" s="16"/>
      <c r="K31" s="16"/>
    </row>
    <row r="32" spans="1:14" ht="15" customHeight="1" x14ac:dyDescent="0.3">
      <c r="A32" s="23" t="s">
        <v>67</v>
      </c>
      <c r="B32" s="214" t="s">
        <v>68</v>
      </c>
      <c r="C32" s="214"/>
      <c r="D32" s="214"/>
      <c r="E32" s="214"/>
      <c r="F32" s="214"/>
      <c r="G32" s="214"/>
      <c r="H32" s="267"/>
      <c r="I32" s="267"/>
      <c r="J32" s="16"/>
      <c r="K32" s="16"/>
    </row>
    <row r="33" spans="1:17" ht="15" customHeight="1" x14ac:dyDescent="0.3">
      <c r="A33" s="27" t="s">
        <v>69</v>
      </c>
      <c r="B33" s="191" t="s">
        <v>70</v>
      </c>
      <c r="C33" s="191"/>
      <c r="D33" s="191"/>
      <c r="E33" s="191"/>
      <c r="F33" s="191"/>
      <c r="G33" s="191"/>
      <c r="H33" s="285"/>
      <c r="I33" s="285"/>
      <c r="J33" s="16"/>
      <c r="K33" s="16"/>
    </row>
    <row r="34" spans="1:17" ht="15" customHeight="1" x14ac:dyDescent="0.3">
      <c r="A34" s="204" t="s">
        <v>71</v>
      </c>
      <c r="B34" s="204"/>
      <c r="C34" s="204"/>
      <c r="D34" s="204"/>
      <c r="E34" s="204"/>
      <c r="F34" s="204"/>
      <c r="G34" s="204"/>
      <c r="H34" s="251">
        <f>SUM(H27:I33)</f>
        <v>2340.77</v>
      </c>
      <c r="I34" s="251"/>
      <c r="J34" s="16"/>
      <c r="K34" s="16"/>
    </row>
    <row r="35" spans="1:17" ht="15" customHeight="1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16"/>
      <c r="K35" s="16"/>
      <c r="L35" s="56"/>
      <c r="N35" s="56"/>
    </row>
    <row r="36" spans="1:17" ht="15" customHeight="1" x14ac:dyDescent="0.3">
      <c r="A36" s="210" t="s">
        <v>72</v>
      </c>
      <c r="B36" s="211"/>
      <c r="C36" s="211"/>
      <c r="D36" s="211"/>
      <c r="E36" s="211"/>
      <c r="F36" s="211"/>
      <c r="G36" s="211"/>
      <c r="H36" s="211"/>
      <c r="I36" s="212"/>
      <c r="J36" s="16"/>
      <c r="K36" s="16"/>
      <c r="Q36" s="56"/>
    </row>
    <row r="37" spans="1:17" ht="15" customHeight="1" x14ac:dyDescent="0.3">
      <c r="A37" s="213" t="s">
        <v>73</v>
      </c>
      <c r="B37" s="213"/>
      <c r="C37" s="213"/>
      <c r="D37" s="213"/>
      <c r="E37" s="213"/>
      <c r="F37" s="213"/>
      <c r="G37" s="213"/>
      <c r="H37" s="213"/>
      <c r="I37" s="213"/>
      <c r="J37" s="16"/>
      <c r="K37" s="16"/>
      <c r="L37" s="62"/>
    </row>
    <row r="38" spans="1:17" ht="15" customHeight="1" x14ac:dyDescent="0.3">
      <c r="A38" s="44" t="s">
        <v>74</v>
      </c>
      <c r="B38" s="228" t="s">
        <v>75</v>
      </c>
      <c r="C38" s="229"/>
      <c r="D38" s="229"/>
      <c r="E38" s="229"/>
      <c r="F38" s="229"/>
      <c r="G38" s="230"/>
      <c r="H38" s="44" t="s">
        <v>76</v>
      </c>
      <c r="I38" s="47" t="s">
        <v>57</v>
      </c>
      <c r="J38" s="16"/>
      <c r="K38" s="16"/>
      <c r="N38" s="60"/>
    </row>
    <row r="39" spans="1:17" ht="15" customHeight="1" x14ac:dyDescent="0.3">
      <c r="A39" s="27" t="s">
        <v>34</v>
      </c>
      <c r="B39" s="231" t="s">
        <v>77</v>
      </c>
      <c r="C39" s="232"/>
      <c r="D39" s="232"/>
      <c r="E39" s="232"/>
      <c r="F39" s="232"/>
      <c r="G39" s="233"/>
      <c r="H39" s="65">
        <v>8.3299999999999999E-2</v>
      </c>
      <c r="I39" s="34">
        <f>H34*H39</f>
        <v>194.986141</v>
      </c>
      <c r="J39" s="16"/>
      <c r="K39" s="17"/>
      <c r="L39" s="61"/>
      <c r="M39" s="61"/>
      <c r="N39" s="60"/>
      <c r="O39" s="14"/>
    </row>
    <row r="40" spans="1:17" ht="15" customHeight="1" x14ac:dyDescent="0.3">
      <c r="A40" s="27" t="s">
        <v>36</v>
      </c>
      <c r="B40" s="231" t="s">
        <v>78</v>
      </c>
      <c r="C40" s="232"/>
      <c r="D40" s="232"/>
      <c r="E40" s="232"/>
      <c r="F40" s="232"/>
      <c r="G40" s="233"/>
      <c r="H40" s="65">
        <v>0.121</v>
      </c>
      <c r="I40" s="34">
        <f>H34*H40</f>
        <v>283.23316999999997</v>
      </c>
      <c r="J40" s="16"/>
      <c r="K40" s="17"/>
      <c r="L40" s="61"/>
      <c r="M40" s="61"/>
      <c r="N40" s="60"/>
      <c r="O40" s="14"/>
    </row>
    <row r="41" spans="1:17" ht="15" customHeight="1" x14ac:dyDescent="0.3">
      <c r="A41" s="64" t="s">
        <v>79</v>
      </c>
      <c r="B41" s="63"/>
      <c r="C41" s="63"/>
      <c r="D41" s="63"/>
      <c r="E41" s="63"/>
      <c r="F41" s="63"/>
      <c r="G41" s="63"/>
      <c r="H41" s="70">
        <f>SUM(H39:H40)</f>
        <v>0.20429999999999998</v>
      </c>
      <c r="I41" s="69">
        <f>SUM(I39:I40)</f>
        <v>478.21931099999995</v>
      </c>
      <c r="J41" s="16"/>
      <c r="K41" s="16"/>
      <c r="L41" s="56"/>
      <c r="N41" s="56"/>
    </row>
    <row r="42" spans="1:17" ht="15" customHeight="1" x14ac:dyDescent="0.3">
      <c r="A42" s="234" t="s">
        <v>80</v>
      </c>
      <c r="B42" s="234"/>
      <c r="C42" s="234"/>
      <c r="D42" s="234"/>
      <c r="E42" s="234"/>
      <c r="F42" s="234"/>
      <c r="G42" s="234"/>
      <c r="H42" s="234"/>
      <c r="I42" s="234"/>
      <c r="J42" s="16"/>
      <c r="K42" s="16"/>
      <c r="L42" s="56"/>
    </row>
    <row r="43" spans="1:17" ht="15" customHeight="1" x14ac:dyDescent="0.3">
      <c r="A43" s="213" t="s">
        <v>81</v>
      </c>
      <c r="B43" s="213"/>
      <c r="C43" s="213"/>
      <c r="D43" s="213"/>
      <c r="E43" s="213"/>
      <c r="F43" s="213"/>
      <c r="G43" s="213"/>
      <c r="H43" s="213"/>
      <c r="I43" s="213"/>
      <c r="J43" s="16"/>
      <c r="K43" s="16"/>
    </row>
    <row r="44" spans="1:17" ht="15" customHeight="1" x14ac:dyDescent="0.3">
      <c r="A44" s="44" t="s">
        <v>82</v>
      </c>
      <c r="B44" s="213" t="s">
        <v>83</v>
      </c>
      <c r="C44" s="213"/>
      <c r="D44" s="213"/>
      <c r="E44" s="213"/>
      <c r="F44" s="213"/>
      <c r="G44" s="213"/>
      <c r="H44" s="44" t="s">
        <v>76</v>
      </c>
      <c r="I44" s="47" t="s">
        <v>57</v>
      </c>
      <c r="J44" s="16"/>
      <c r="K44" s="16"/>
      <c r="N44" s="56"/>
    </row>
    <row r="45" spans="1:17" ht="15" customHeight="1" x14ac:dyDescent="0.3">
      <c r="A45" s="27" t="s">
        <v>34</v>
      </c>
      <c r="B45" s="191" t="s">
        <v>84</v>
      </c>
      <c r="C45" s="191"/>
      <c r="D45" s="191"/>
      <c r="E45" s="191"/>
      <c r="F45" s="191"/>
      <c r="G45" s="191"/>
      <c r="H45" s="35">
        <v>0.2</v>
      </c>
      <c r="I45" s="36">
        <f>($H$34+$I$41)*H45</f>
        <v>563.79786219999994</v>
      </c>
      <c r="J45" s="16"/>
      <c r="K45" s="16"/>
      <c r="P45" s="58"/>
    </row>
    <row r="46" spans="1:17" ht="15" customHeight="1" x14ac:dyDescent="0.3">
      <c r="A46" s="27" t="s">
        <v>36</v>
      </c>
      <c r="B46" s="191" t="s">
        <v>85</v>
      </c>
      <c r="C46" s="191"/>
      <c r="D46" s="191"/>
      <c r="E46" s="191"/>
      <c r="F46" s="191"/>
      <c r="G46" s="191"/>
      <c r="H46" s="35">
        <v>2.5000000000000001E-2</v>
      </c>
      <c r="I46" s="36">
        <f t="shared" ref="I46:I52" si="0">($H$34+$I$41)*H46</f>
        <v>70.474732774999993</v>
      </c>
      <c r="J46" s="16"/>
      <c r="K46" s="16"/>
      <c r="O46" s="56"/>
    </row>
    <row r="47" spans="1:17" ht="15" customHeight="1" x14ac:dyDescent="0.3">
      <c r="A47" s="37" t="s">
        <v>39</v>
      </c>
      <c r="B47" s="191" t="s">
        <v>86</v>
      </c>
      <c r="C47" s="191"/>
      <c r="D47" s="191"/>
      <c r="E47" s="191"/>
      <c r="F47" s="191"/>
      <c r="G47" s="191"/>
      <c r="H47" s="53">
        <v>0.03</v>
      </c>
      <c r="I47" s="36">
        <f t="shared" si="0"/>
        <v>84.569679329999985</v>
      </c>
      <c r="J47" s="16"/>
      <c r="K47" s="16"/>
      <c r="L47" s="56"/>
    </row>
    <row r="48" spans="1:17" ht="15" customHeight="1" x14ac:dyDescent="0.3">
      <c r="A48" s="37" t="s">
        <v>41</v>
      </c>
      <c r="B48" s="191" t="s">
        <v>87</v>
      </c>
      <c r="C48" s="191"/>
      <c r="D48" s="191"/>
      <c r="E48" s="191"/>
      <c r="F48" s="191"/>
      <c r="G48" s="191"/>
      <c r="H48" s="35">
        <v>1.4999999999999999E-2</v>
      </c>
      <c r="I48" s="36">
        <f>($H$34+$I$41)*H48</f>
        <v>42.284839664999993</v>
      </c>
      <c r="J48" s="16"/>
      <c r="K48" s="16"/>
      <c r="L48" s="56"/>
    </row>
    <row r="49" spans="1:15" ht="15" customHeight="1" x14ac:dyDescent="0.3">
      <c r="A49" s="27" t="s">
        <v>65</v>
      </c>
      <c r="B49" s="191" t="s">
        <v>88</v>
      </c>
      <c r="C49" s="191"/>
      <c r="D49" s="191"/>
      <c r="E49" s="191"/>
      <c r="F49" s="191"/>
      <c r="G49" s="191"/>
      <c r="H49" s="54">
        <v>0.01</v>
      </c>
      <c r="I49" s="36">
        <f t="shared" si="0"/>
        <v>28.18989311</v>
      </c>
      <c r="J49" s="16"/>
      <c r="K49" s="16"/>
    </row>
    <row r="50" spans="1:15" ht="15" customHeight="1" x14ac:dyDescent="0.3">
      <c r="A50" s="27" t="s">
        <v>67</v>
      </c>
      <c r="B50" s="191" t="s">
        <v>89</v>
      </c>
      <c r="C50" s="191"/>
      <c r="D50" s="191"/>
      <c r="E50" s="191"/>
      <c r="F50" s="191"/>
      <c r="G50" s="191"/>
      <c r="H50" s="35">
        <v>6.0000000000000001E-3</v>
      </c>
      <c r="I50" s="36">
        <f t="shared" si="0"/>
        <v>16.913935865999999</v>
      </c>
      <c r="J50" s="16"/>
      <c r="K50" s="16"/>
    </row>
    <row r="51" spans="1:15" ht="15" customHeight="1" x14ac:dyDescent="0.3">
      <c r="A51" s="27" t="s">
        <v>69</v>
      </c>
      <c r="B51" s="191" t="s">
        <v>90</v>
      </c>
      <c r="C51" s="191"/>
      <c r="D51" s="191"/>
      <c r="E51" s="191"/>
      <c r="F51" s="191"/>
      <c r="G51" s="191"/>
      <c r="H51" s="35">
        <v>2E-3</v>
      </c>
      <c r="I51" s="36">
        <f t="shared" si="0"/>
        <v>5.6379786219999994</v>
      </c>
      <c r="J51" s="16"/>
      <c r="K51" s="16"/>
    </row>
    <row r="52" spans="1:15" ht="15" customHeight="1" x14ac:dyDescent="0.3">
      <c r="A52" s="27" t="s">
        <v>91</v>
      </c>
      <c r="B52" s="191" t="s">
        <v>92</v>
      </c>
      <c r="C52" s="191"/>
      <c r="D52" s="191"/>
      <c r="E52" s="191"/>
      <c r="F52" s="191"/>
      <c r="G52" s="191"/>
      <c r="H52" s="54">
        <v>0.08</v>
      </c>
      <c r="I52" s="36">
        <f t="shared" si="0"/>
        <v>225.51914488</v>
      </c>
      <c r="J52" s="16"/>
      <c r="K52" s="16"/>
    </row>
    <row r="53" spans="1:15" ht="15" customHeight="1" x14ac:dyDescent="0.3">
      <c r="A53" s="204" t="s">
        <v>28</v>
      </c>
      <c r="B53" s="204"/>
      <c r="C53" s="204"/>
      <c r="D53" s="204"/>
      <c r="E53" s="204"/>
      <c r="F53" s="204"/>
      <c r="G53" s="204"/>
      <c r="H53" s="49">
        <f>SUM(H45:H52)</f>
        <v>0.36800000000000005</v>
      </c>
      <c r="I53" s="48">
        <f>SUM(I45:I52)</f>
        <v>1037.3880664479998</v>
      </c>
      <c r="J53" s="16"/>
      <c r="K53" s="16"/>
    </row>
    <row r="54" spans="1:15" ht="15" customHeight="1" x14ac:dyDescent="0.3">
      <c r="A54" s="234"/>
      <c r="B54" s="234"/>
      <c r="C54" s="234"/>
      <c r="D54" s="234"/>
      <c r="E54" s="234"/>
      <c r="F54" s="234"/>
      <c r="G54" s="234"/>
      <c r="H54" s="234"/>
      <c r="I54" s="234"/>
      <c r="J54" s="16"/>
      <c r="K54" s="16"/>
    </row>
    <row r="55" spans="1:15" ht="15" customHeight="1" x14ac:dyDescent="0.3">
      <c r="A55" s="237" t="s">
        <v>93</v>
      </c>
      <c r="B55" s="238"/>
      <c r="C55" s="238"/>
      <c r="D55" s="238"/>
      <c r="E55" s="238"/>
      <c r="F55" s="238"/>
      <c r="G55" s="238"/>
      <c r="H55" s="238"/>
      <c r="I55" s="239"/>
      <c r="J55" s="16"/>
      <c r="K55" s="16"/>
    </row>
    <row r="56" spans="1:15" ht="15" customHeight="1" x14ac:dyDescent="0.3">
      <c r="A56" s="44" t="s">
        <v>94</v>
      </c>
      <c r="B56" s="213" t="s">
        <v>95</v>
      </c>
      <c r="C56" s="213"/>
      <c r="D56" s="213"/>
      <c r="E56" s="213"/>
      <c r="F56" s="213"/>
      <c r="G56" s="213"/>
      <c r="H56" s="204" t="s">
        <v>57</v>
      </c>
      <c r="I56" s="204"/>
      <c r="J56" s="16"/>
      <c r="K56" s="16"/>
    </row>
    <row r="57" spans="1:15" ht="15" customHeight="1" x14ac:dyDescent="0.3">
      <c r="A57" s="240" t="s">
        <v>34</v>
      </c>
      <c r="B57" s="240" t="s">
        <v>96</v>
      </c>
      <c r="C57" s="27" t="s">
        <v>97</v>
      </c>
      <c r="D57" s="27" t="s">
        <v>98</v>
      </c>
      <c r="E57" s="27" t="s">
        <v>99</v>
      </c>
      <c r="F57" s="27" t="s">
        <v>100</v>
      </c>
      <c r="G57" s="27" t="s">
        <v>101</v>
      </c>
      <c r="H57" s="242">
        <f>D58*E58*F58</f>
        <v>189.2</v>
      </c>
      <c r="I57" s="243"/>
      <c r="J57" s="16"/>
      <c r="K57" s="16"/>
    </row>
    <row r="58" spans="1:15" ht="15" customHeight="1" x14ac:dyDescent="0.3">
      <c r="A58" s="241"/>
      <c r="B58" s="241"/>
      <c r="C58" s="27" t="s">
        <v>61</v>
      </c>
      <c r="D58" s="33">
        <v>4.3</v>
      </c>
      <c r="E58" s="27">
        <v>2</v>
      </c>
      <c r="F58" s="27">
        <v>22</v>
      </c>
      <c r="G58" s="33">
        <f>H27*0.06</f>
        <v>140.4462</v>
      </c>
      <c r="H58" s="244">
        <f>IF(D58*E58*F58-(H27*6%)&lt;0,0,D58*E58*F58-(H27*6%))</f>
        <v>48.753799999999984</v>
      </c>
      <c r="I58" s="245"/>
      <c r="J58" s="16"/>
      <c r="K58" s="16"/>
    </row>
    <row r="59" spans="1:15" ht="15" customHeight="1" x14ac:dyDescent="0.3">
      <c r="A59" s="240" t="s">
        <v>36</v>
      </c>
      <c r="B59" s="252" t="s">
        <v>102</v>
      </c>
      <c r="C59" s="253"/>
      <c r="D59" s="27" t="s">
        <v>97</v>
      </c>
      <c r="E59" s="27" t="s">
        <v>98</v>
      </c>
      <c r="F59" s="27" t="s">
        <v>100</v>
      </c>
      <c r="G59" s="27" t="s">
        <v>101</v>
      </c>
      <c r="H59" s="256">
        <f>IF(D60="N",0,(E60*F60)-G60)</f>
        <v>445.5</v>
      </c>
      <c r="I59" s="257"/>
      <c r="J59" s="16"/>
      <c r="K59" s="16"/>
      <c r="O59" s="56"/>
    </row>
    <row r="60" spans="1:15" ht="15" customHeight="1" x14ac:dyDescent="0.3">
      <c r="A60" s="241"/>
      <c r="B60" s="254"/>
      <c r="C60" s="255"/>
      <c r="D60" s="27" t="s">
        <v>61</v>
      </c>
      <c r="E60" s="33">
        <v>22.5</v>
      </c>
      <c r="F60" s="27">
        <v>22</v>
      </c>
      <c r="G60" s="33">
        <f>E60*F60*0.1</f>
        <v>49.5</v>
      </c>
      <c r="H60" s="258"/>
      <c r="I60" s="259"/>
      <c r="J60" s="16"/>
      <c r="K60" s="16"/>
      <c r="O60" s="56"/>
    </row>
    <row r="61" spans="1:15" ht="15" customHeight="1" x14ac:dyDescent="0.3">
      <c r="A61" s="55" t="s">
        <v>39</v>
      </c>
      <c r="B61" s="246" t="s">
        <v>103</v>
      </c>
      <c r="C61" s="247"/>
      <c r="D61" s="247"/>
      <c r="E61" s="247"/>
      <c r="F61" s="247"/>
      <c r="G61" s="248"/>
      <c r="H61" s="249">
        <v>44.2</v>
      </c>
      <c r="I61" s="250"/>
      <c r="J61" s="16"/>
      <c r="K61" s="16"/>
      <c r="O61" s="56"/>
    </row>
    <row r="62" spans="1:15" ht="15" customHeight="1" x14ac:dyDescent="0.3">
      <c r="A62" s="55" t="s">
        <v>41</v>
      </c>
      <c r="B62" s="246" t="s">
        <v>104</v>
      </c>
      <c r="C62" s="247"/>
      <c r="D62" s="247"/>
      <c r="E62" s="247"/>
      <c r="F62" s="247"/>
      <c r="G62" s="248"/>
      <c r="H62" s="249">
        <v>14.8</v>
      </c>
      <c r="I62" s="250"/>
      <c r="J62" s="16"/>
      <c r="K62" s="16"/>
      <c r="O62" s="56"/>
    </row>
    <row r="63" spans="1:15" ht="15" customHeight="1" x14ac:dyDescent="0.3">
      <c r="A63" s="55" t="s">
        <v>65</v>
      </c>
      <c r="B63" s="99" t="s">
        <v>105</v>
      </c>
      <c r="C63" s="100"/>
      <c r="D63" s="100"/>
      <c r="E63" s="100"/>
      <c r="F63" s="100"/>
      <c r="G63" s="101"/>
      <c r="H63" s="249">
        <v>19</v>
      </c>
      <c r="I63" s="250"/>
      <c r="J63" s="16"/>
      <c r="K63" s="16"/>
      <c r="O63" s="56"/>
    </row>
    <row r="64" spans="1:15" ht="15" customHeight="1" x14ac:dyDescent="0.3">
      <c r="A64" s="204" t="s">
        <v>79</v>
      </c>
      <c r="B64" s="204"/>
      <c r="C64" s="204"/>
      <c r="D64" s="204"/>
      <c r="E64" s="204"/>
      <c r="F64" s="204"/>
      <c r="G64" s="204"/>
      <c r="H64" s="251">
        <f>SUM(H58:I63)</f>
        <v>572.25379999999996</v>
      </c>
      <c r="I64" s="251"/>
      <c r="J64" s="16"/>
      <c r="K64" s="16"/>
    </row>
    <row r="65" spans="1:15" ht="15" customHeight="1" x14ac:dyDescent="0.3">
      <c r="A65" s="195"/>
      <c r="B65" s="195"/>
      <c r="C65" s="195"/>
      <c r="D65" s="195"/>
      <c r="E65" s="195"/>
      <c r="F65" s="195"/>
      <c r="G65" s="195"/>
      <c r="H65" s="195"/>
      <c r="I65" s="195"/>
      <c r="J65" s="16"/>
      <c r="K65" s="16"/>
    </row>
    <row r="66" spans="1:15" ht="15" customHeight="1" x14ac:dyDescent="0.3">
      <c r="A66" s="260" t="s">
        <v>106</v>
      </c>
      <c r="B66" s="260"/>
      <c r="C66" s="260"/>
      <c r="D66" s="260"/>
      <c r="E66" s="260"/>
      <c r="F66" s="260"/>
      <c r="G66" s="260"/>
      <c r="H66" s="260"/>
      <c r="I66" s="260"/>
      <c r="J66" s="16"/>
      <c r="K66" s="16"/>
      <c r="N66" s="57"/>
    </row>
    <row r="67" spans="1:15" ht="15" customHeight="1" x14ac:dyDescent="0.3">
      <c r="A67" s="261"/>
      <c r="B67" s="261"/>
      <c r="C67" s="261"/>
      <c r="D67" s="261"/>
      <c r="E67" s="261"/>
      <c r="F67" s="261"/>
      <c r="G67" s="261"/>
      <c r="H67" s="261"/>
      <c r="I67" s="261"/>
      <c r="J67" s="16"/>
      <c r="K67" s="16"/>
      <c r="N67" s="56"/>
    </row>
    <row r="68" spans="1:15" ht="15" customHeight="1" x14ac:dyDescent="0.3">
      <c r="A68" s="43">
        <v>2</v>
      </c>
      <c r="B68" s="262" t="s">
        <v>107</v>
      </c>
      <c r="C68" s="262"/>
      <c r="D68" s="262"/>
      <c r="E68" s="262"/>
      <c r="F68" s="262"/>
      <c r="G68" s="262"/>
      <c r="H68" s="179" t="s">
        <v>57</v>
      </c>
      <c r="I68" s="179"/>
      <c r="J68" s="16"/>
      <c r="K68" s="16"/>
    </row>
    <row r="69" spans="1:15" ht="15" customHeight="1" x14ac:dyDescent="0.3">
      <c r="A69" s="28" t="s">
        <v>74</v>
      </c>
      <c r="B69" s="178" t="s">
        <v>108</v>
      </c>
      <c r="C69" s="178"/>
      <c r="D69" s="178"/>
      <c r="E69" s="178"/>
      <c r="F69" s="178"/>
      <c r="G69" s="178"/>
      <c r="H69" s="181">
        <f>I41</f>
        <v>478.21931099999995</v>
      </c>
      <c r="I69" s="181"/>
      <c r="J69" s="16"/>
      <c r="K69" s="18"/>
      <c r="L69" s="15"/>
      <c r="M69" s="15"/>
      <c r="N69" s="15"/>
      <c r="O69" s="15"/>
    </row>
    <row r="70" spans="1:15" ht="15" customHeight="1" x14ac:dyDescent="0.3">
      <c r="A70" s="28" t="s">
        <v>82</v>
      </c>
      <c r="B70" s="178" t="s">
        <v>83</v>
      </c>
      <c r="C70" s="178"/>
      <c r="D70" s="178"/>
      <c r="E70" s="178"/>
      <c r="F70" s="178"/>
      <c r="G70" s="178"/>
      <c r="H70" s="181">
        <f>I53</f>
        <v>1037.3880664479998</v>
      </c>
      <c r="I70" s="181"/>
      <c r="J70" s="16"/>
      <c r="K70" s="16"/>
    </row>
    <row r="71" spans="1:15" ht="15" customHeight="1" x14ac:dyDescent="0.3">
      <c r="A71" s="28" t="s">
        <v>94</v>
      </c>
      <c r="B71" s="178" t="s">
        <v>95</v>
      </c>
      <c r="C71" s="178"/>
      <c r="D71" s="178"/>
      <c r="E71" s="178"/>
      <c r="F71" s="178"/>
      <c r="G71" s="178"/>
      <c r="H71" s="181">
        <f>H64</f>
        <v>572.25379999999996</v>
      </c>
      <c r="I71" s="181"/>
      <c r="J71" s="16"/>
      <c r="K71" s="16"/>
    </row>
    <row r="72" spans="1:15" ht="15" customHeight="1" x14ac:dyDescent="0.3">
      <c r="A72" s="204" t="s">
        <v>79</v>
      </c>
      <c r="B72" s="204"/>
      <c r="C72" s="204"/>
      <c r="D72" s="204"/>
      <c r="E72" s="204"/>
      <c r="F72" s="204"/>
      <c r="G72" s="204"/>
      <c r="H72" s="251">
        <f>SUM(H69:I71)</f>
        <v>2087.8611774479996</v>
      </c>
      <c r="I72" s="251"/>
      <c r="J72" s="16"/>
      <c r="K72" s="16"/>
    </row>
    <row r="73" spans="1:15" ht="15" customHeight="1" x14ac:dyDescent="0.3">
      <c r="A73" s="263"/>
      <c r="B73" s="263"/>
      <c r="C73" s="263"/>
      <c r="D73" s="263"/>
      <c r="E73" s="263"/>
      <c r="F73" s="263"/>
      <c r="G73" s="263"/>
      <c r="H73" s="263"/>
      <c r="I73" s="263"/>
      <c r="J73" s="16"/>
      <c r="K73" s="16"/>
    </row>
    <row r="74" spans="1:15" ht="15" customHeight="1" x14ac:dyDescent="0.3">
      <c r="A74" s="210" t="s">
        <v>109</v>
      </c>
      <c r="B74" s="211"/>
      <c r="C74" s="211"/>
      <c r="D74" s="211"/>
      <c r="E74" s="211"/>
      <c r="F74" s="211"/>
      <c r="G74" s="211"/>
      <c r="H74" s="211"/>
      <c r="I74" s="212"/>
      <c r="J74" s="16"/>
      <c r="K74" s="16"/>
    </row>
    <row r="75" spans="1:15" ht="15" customHeight="1" x14ac:dyDescent="0.3">
      <c r="A75" s="44">
        <v>3</v>
      </c>
      <c r="B75" s="64" t="s">
        <v>110</v>
      </c>
      <c r="C75" s="63"/>
      <c r="D75" s="63"/>
      <c r="E75" s="63"/>
      <c r="F75" s="63"/>
      <c r="G75" s="63"/>
      <c r="H75" s="44" t="s">
        <v>76</v>
      </c>
      <c r="I75" s="47" t="s">
        <v>57</v>
      </c>
      <c r="J75" s="16"/>
      <c r="K75" s="16"/>
    </row>
    <row r="76" spans="1:15" ht="15" customHeight="1" x14ac:dyDescent="0.3">
      <c r="A76" s="27" t="s">
        <v>34</v>
      </c>
      <c r="B76" s="66" t="s">
        <v>111</v>
      </c>
      <c r="C76" s="67"/>
      <c r="D76" s="67"/>
      <c r="E76" s="67"/>
      <c r="F76" s="67"/>
      <c r="G76" s="67"/>
      <c r="H76" s="59">
        <v>4.1999999999999997E-3</v>
      </c>
      <c r="I76" s="36">
        <f>H76*$H$34</f>
        <v>9.8312339999999985</v>
      </c>
      <c r="J76" s="16"/>
      <c r="K76" s="16"/>
    </row>
    <row r="77" spans="1:15" ht="15" customHeight="1" x14ac:dyDescent="0.3">
      <c r="A77" s="27" t="s">
        <v>36</v>
      </c>
      <c r="B77" s="66" t="s">
        <v>113</v>
      </c>
      <c r="C77" s="67"/>
      <c r="D77" s="67"/>
      <c r="E77" s="67"/>
      <c r="F77" s="67"/>
      <c r="G77" s="67"/>
      <c r="H77" s="59">
        <v>3.4000000000000002E-4</v>
      </c>
      <c r="I77" s="36">
        <f t="shared" ref="I77:I81" si="1">H77*$H$34</f>
        <v>0.79586180000000006</v>
      </c>
      <c r="J77" s="16"/>
      <c r="K77" s="16"/>
      <c r="L77" s="56"/>
    </row>
    <row r="78" spans="1:15" ht="15" customHeight="1" x14ac:dyDescent="0.3">
      <c r="A78" s="27" t="s">
        <v>39</v>
      </c>
      <c r="B78" s="66" t="s">
        <v>115</v>
      </c>
      <c r="C78" s="67"/>
      <c r="D78" s="67"/>
      <c r="E78" s="67"/>
      <c r="F78" s="67"/>
      <c r="G78" s="67"/>
      <c r="H78" s="59">
        <v>2E-3</v>
      </c>
      <c r="I78" s="36">
        <f t="shared" si="1"/>
        <v>4.68154</v>
      </c>
      <c r="J78" s="16"/>
      <c r="K78" s="16"/>
    </row>
    <row r="79" spans="1:15" ht="15" customHeight="1" x14ac:dyDescent="0.3">
      <c r="A79" s="27" t="s">
        <v>41</v>
      </c>
      <c r="B79" s="66" t="s">
        <v>117</v>
      </c>
      <c r="C79" s="67"/>
      <c r="D79" s="67"/>
      <c r="E79" s="67"/>
      <c r="F79" s="67"/>
      <c r="G79" s="67"/>
      <c r="H79" s="59">
        <v>1.9400000000000001E-2</v>
      </c>
      <c r="I79" s="36">
        <f t="shared" si="1"/>
        <v>45.410938000000002</v>
      </c>
      <c r="J79" s="16"/>
      <c r="K79" s="16"/>
    </row>
    <row r="80" spans="1:15" ht="15" customHeight="1" x14ac:dyDescent="0.3">
      <c r="A80" s="27" t="s">
        <v>65</v>
      </c>
      <c r="B80" s="66" t="s">
        <v>119</v>
      </c>
      <c r="C80" s="67"/>
      <c r="D80" s="67"/>
      <c r="E80" s="67"/>
      <c r="F80" s="67"/>
      <c r="G80" s="67"/>
      <c r="H80" s="59">
        <f>H53*H79</f>
        <v>7.1392000000000009E-3</v>
      </c>
      <c r="I80" s="36">
        <f t="shared" si="1"/>
        <v>16.711225184000003</v>
      </c>
      <c r="J80" s="16"/>
      <c r="K80" s="16"/>
    </row>
    <row r="81" spans="1:15" ht="15" customHeight="1" x14ac:dyDescent="0.3">
      <c r="A81" s="27" t="s">
        <v>67</v>
      </c>
      <c r="B81" s="66" t="s">
        <v>121</v>
      </c>
      <c r="C81" s="67"/>
      <c r="D81" s="67"/>
      <c r="E81" s="67"/>
      <c r="F81" s="67"/>
      <c r="G81" s="67"/>
      <c r="H81" s="59">
        <v>3.7999999999999999E-2</v>
      </c>
      <c r="I81" s="36">
        <f t="shared" si="1"/>
        <v>88.949259999999995</v>
      </c>
      <c r="J81" s="16"/>
      <c r="K81" s="16"/>
    </row>
    <row r="82" spans="1:15" ht="15" customHeight="1" x14ac:dyDescent="0.3">
      <c r="A82" s="64" t="s">
        <v>79</v>
      </c>
      <c r="B82" s="63"/>
      <c r="C82" s="63"/>
      <c r="D82" s="63"/>
      <c r="E82" s="63"/>
      <c r="F82" s="63"/>
      <c r="G82" s="63"/>
      <c r="H82" s="251">
        <f>SUM(I76:I81)</f>
        <v>166.38005898400002</v>
      </c>
      <c r="I82" s="251"/>
      <c r="J82" s="16"/>
      <c r="K82" s="16"/>
    </row>
    <row r="83" spans="1:15" ht="15" customHeight="1" x14ac:dyDescent="0.3">
      <c r="A83" s="234"/>
      <c r="B83" s="234"/>
      <c r="C83" s="234"/>
      <c r="D83" s="234"/>
      <c r="E83" s="234"/>
      <c r="F83" s="234"/>
      <c r="G83" s="234"/>
      <c r="H83" s="234"/>
      <c r="I83" s="234"/>
      <c r="J83" s="16"/>
      <c r="K83" s="16"/>
    </row>
    <row r="84" spans="1:15" ht="15" customHeight="1" x14ac:dyDescent="0.3">
      <c r="A84" s="210" t="s">
        <v>122</v>
      </c>
      <c r="B84" s="211"/>
      <c r="C84" s="211"/>
      <c r="D84" s="211"/>
      <c r="E84" s="211"/>
      <c r="F84" s="211"/>
      <c r="G84" s="211"/>
      <c r="H84" s="211"/>
      <c r="I84" s="212"/>
      <c r="J84" s="16"/>
      <c r="K84" s="16"/>
    </row>
    <row r="85" spans="1:15" ht="15" customHeight="1" x14ac:dyDescent="0.3">
      <c r="A85" s="237" t="s">
        <v>123</v>
      </c>
      <c r="B85" s="238"/>
      <c r="C85" s="238"/>
      <c r="D85" s="238"/>
      <c r="E85" s="238"/>
      <c r="F85" s="238"/>
      <c r="G85" s="238"/>
      <c r="H85" s="238"/>
      <c r="I85" s="239"/>
      <c r="J85" s="16"/>
      <c r="K85" s="16"/>
    </row>
    <row r="86" spans="1:15" ht="15" customHeight="1" x14ac:dyDescent="0.3">
      <c r="A86" s="44" t="s">
        <v>124</v>
      </c>
      <c r="B86" s="64" t="s">
        <v>125</v>
      </c>
      <c r="C86" s="63"/>
      <c r="D86" s="63"/>
      <c r="E86" s="63"/>
      <c r="F86" s="63"/>
      <c r="G86" s="63"/>
      <c r="H86" s="44" t="s">
        <v>76</v>
      </c>
      <c r="I86" s="44" t="s">
        <v>57</v>
      </c>
      <c r="J86" s="16"/>
      <c r="K86" s="16"/>
    </row>
    <row r="87" spans="1:15" ht="15" customHeight="1" x14ac:dyDescent="0.3">
      <c r="A87" s="27" t="s">
        <v>34</v>
      </c>
      <c r="B87" s="66" t="s">
        <v>126</v>
      </c>
      <c r="C87" s="67"/>
      <c r="D87" s="67"/>
      <c r="E87" s="67"/>
      <c r="F87" s="67"/>
      <c r="G87" s="67"/>
      <c r="H87" s="59">
        <v>0</v>
      </c>
      <c r="I87" s="34">
        <f>H87*$H$34</f>
        <v>0</v>
      </c>
      <c r="J87" s="16"/>
      <c r="K87" s="16" t="s">
        <v>127</v>
      </c>
    </row>
    <row r="88" spans="1:15" ht="15" customHeight="1" x14ac:dyDescent="0.3">
      <c r="A88" s="27" t="s">
        <v>36</v>
      </c>
      <c r="B88" s="66" t="s">
        <v>128</v>
      </c>
      <c r="C88" s="67"/>
      <c r="D88" s="67"/>
      <c r="E88" s="67"/>
      <c r="F88" s="67"/>
      <c r="G88" s="67"/>
      <c r="H88" s="59">
        <f>(1/30/12)</f>
        <v>2.7777777777777779E-3</v>
      </c>
      <c r="I88" s="34">
        <f t="shared" ref="I88:I99" si="2">H88*$H$34</f>
        <v>6.5021388888888891</v>
      </c>
      <c r="J88" s="16"/>
      <c r="K88" s="141" t="s">
        <v>129</v>
      </c>
      <c r="L88" s="14"/>
      <c r="M88" s="14"/>
      <c r="O88" s="68"/>
    </row>
    <row r="89" spans="1:15" ht="15" customHeight="1" x14ac:dyDescent="0.3">
      <c r="A89" s="27" t="s">
        <v>39</v>
      </c>
      <c r="B89" s="66" t="s">
        <v>130</v>
      </c>
      <c r="C89" s="67"/>
      <c r="D89" s="67"/>
      <c r="E89" s="67"/>
      <c r="F89" s="67"/>
      <c r="G89" s="67"/>
      <c r="H89" s="59">
        <v>1.1E-4</v>
      </c>
      <c r="I89" s="34">
        <f t="shared" si="2"/>
        <v>0.25748470000000001</v>
      </c>
      <c r="J89" s="16"/>
      <c r="K89" s="142" t="s">
        <v>131</v>
      </c>
    </row>
    <row r="90" spans="1:15" ht="15" customHeight="1" x14ac:dyDescent="0.3">
      <c r="A90" s="27" t="s">
        <v>41</v>
      </c>
      <c r="B90" s="66" t="s">
        <v>132</v>
      </c>
      <c r="C90" s="67"/>
      <c r="D90" s="67"/>
      <c r="E90" s="67"/>
      <c r="F90" s="67"/>
      <c r="G90" s="67"/>
      <c r="H90" s="59">
        <v>2.9999999999999997E-4</v>
      </c>
      <c r="I90" s="34">
        <f t="shared" si="2"/>
        <v>0.70223099999999994</v>
      </c>
      <c r="J90" s="16"/>
      <c r="K90" s="16" t="s">
        <v>133</v>
      </c>
    </row>
    <row r="91" spans="1:15" ht="15" customHeight="1" x14ac:dyDescent="0.3">
      <c r="A91" s="27" t="s">
        <v>65</v>
      </c>
      <c r="B91" s="66" t="s">
        <v>134</v>
      </c>
      <c r="C91" s="67"/>
      <c r="D91" s="67"/>
      <c r="E91" s="67"/>
      <c r="F91" s="67"/>
      <c r="G91" s="67"/>
      <c r="H91" s="59">
        <f>+(0.166666666666667/12)</f>
        <v>1.3888888888888916E-2</v>
      </c>
      <c r="I91" s="34">
        <f t="shared" si="2"/>
        <v>32.510694444444511</v>
      </c>
      <c r="J91" s="16"/>
      <c r="K91" s="16" t="s">
        <v>135</v>
      </c>
      <c r="M91" s="72"/>
    </row>
    <row r="92" spans="1:15" ht="15" customHeight="1" x14ac:dyDescent="0.3">
      <c r="A92" s="27" t="s">
        <v>67</v>
      </c>
      <c r="B92" s="66" t="s">
        <v>136</v>
      </c>
      <c r="C92" s="67"/>
      <c r="D92" s="67"/>
      <c r="E92" s="67"/>
      <c r="F92" s="67"/>
      <c r="G92" s="67"/>
      <c r="H92" s="59">
        <v>5.1000000000000004E-4</v>
      </c>
      <c r="I92" s="34">
        <f t="shared" si="2"/>
        <v>1.1937927000000002</v>
      </c>
      <c r="J92" s="16"/>
      <c r="K92" s="16" t="s">
        <v>137</v>
      </c>
    </row>
    <row r="93" spans="1:15" ht="15" customHeight="1" x14ac:dyDescent="0.3">
      <c r="A93" s="27"/>
      <c r="B93" s="66"/>
      <c r="C93" s="67"/>
      <c r="D93" s="67"/>
      <c r="E93" s="67"/>
      <c r="F93" s="67"/>
      <c r="G93" s="67"/>
      <c r="H93" s="59"/>
      <c r="I93" s="34">
        <f t="shared" si="2"/>
        <v>0</v>
      </c>
      <c r="J93" s="16"/>
      <c r="K93" s="16"/>
    </row>
    <row r="94" spans="1:15" ht="15" customHeight="1" x14ac:dyDescent="0.3">
      <c r="A94" s="27"/>
      <c r="B94" s="66"/>
      <c r="C94" s="67"/>
      <c r="D94" s="67"/>
      <c r="E94" s="67"/>
      <c r="F94" s="67"/>
      <c r="G94" s="67"/>
      <c r="H94" s="59"/>
      <c r="I94" s="34">
        <f t="shared" si="2"/>
        <v>0</v>
      </c>
      <c r="J94" s="16"/>
      <c r="K94" s="16"/>
    </row>
    <row r="95" spans="1:15" ht="15" customHeight="1" x14ac:dyDescent="0.3">
      <c r="A95" s="27"/>
      <c r="B95" s="66"/>
      <c r="C95" s="67"/>
      <c r="D95" s="67"/>
      <c r="E95" s="67"/>
      <c r="F95" s="67"/>
      <c r="G95" s="67"/>
      <c r="H95" s="59"/>
      <c r="I95" s="34">
        <f t="shared" si="2"/>
        <v>0</v>
      </c>
      <c r="J95" s="16"/>
      <c r="K95" s="16"/>
    </row>
    <row r="96" spans="1:15" ht="15" customHeight="1" x14ac:dyDescent="0.3">
      <c r="A96" s="27"/>
      <c r="B96" s="66"/>
      <c r="C96" s="67"/>
      <c r="D96" s="67"/>
      <c r="E96" s="67"/>
      <c r="F96" s="67"/>
      <c r="G96" s="67"/>
      <c r="H96" s="59"/>
      <c r="I96" s="34">
        <f t="shared" si="2"/>
        <v>0</v>
      </c>
      <c r="J96" s="16"/>
      <c r="K96" s="16"/>
    </row>
    <row r="97" spans="1:11" ht="15" customHeight="1" x14ac:dyDescent="0.3">
      <c r="A97" s="27"/>
      <c r="B97" s="66"/>
      <c r="C97" s="67"/>
      <c r="D97" s="67"/>
      <c r="E97" s="67"/>
      <c r="F97" s="67"/>
      <c r="G97" s="67"/>
      <c r="H97" s="59"/>
      <c r="I97" s="34">
        <f t="shared" si="2"/>
        <v>0</v>
      </c>
      <c r="J97" s="16"/>
      <c r="K97" s="16"/>
    </row>
    <row r="98" spans="1:11" ht="15" customHeight="1" x14ac:dyDescent="0.3">
      <c r="A98" s="271" t="s">
        <v>138</v>
      </c>
      <c r="B98" s="272"/>
      <c r="C98" s="272"/>
      <c r="D98" s="272"/>
      <c r="E98" s="272"/>
      <c r="F98" s="272"/>
      <c r="G98" s="273"/>
      <c r="H98" s="71">
        <f>SUM(H87:H97)</f>
        <v>1.7586666666666695E-2</v>
      </c>
      <c r="I98" s="34"/>
      <c r="J98" s="16"/>
      <c r="K98" s="16"/>
    </row>
    <row r="99" spans="1:11" ht="15" customHeight="1" x14ac:dyDescent="0.3">
      <c r="A99" s="27" t="s">
        <v>179</v>
      </c>
      <c r="B99" s="66" t="s">
        <v>180</v>
      </c>
      <c r="C99" s="67"/>
      <c r="D99" s="67"/>
      <c r="E99" s="67"/>
      <c r="F99" s="67"/>
      <c r="G99" s="67"/>
      <c r="H99" s="59">
        <v>0</v>
      </c>
      <c r="I99" s="34">
        <f t="shared" si="2"/>
        <v>0</v>
      </c>
      <c r="J99" s="16"/>
      <c r="K99" s="16"/>
    </row>
    <row r="100" spans="1:11" ht="15" customHeight="1" x14ac:dyDescent="0.3">
      <c r="A100" s="27" t="s">
        <v>139</v>
      </c>
      <c r="B100" s="66" t="s">
        <v>181</v>
      </c>
      <c r="C100" s="67"/>
      <c r="D100" s="67"/>
      <c r="E100" s="67"/>
      <c r="F100" s="67"/>
      <c r="G100" s="67"/>
      <c r="H100" s="59">
        <f>H53</f>
        <v>0.36800000000000005</v>
      </c>
      <c r="I100" s="34">
        <f>H100*SUM(I87:I90)</f>
        <v>2.7459624887111116</v>
      </c>
      <c r="J100" s="16"/>
      <c r="K100" s="16"/>
    </row>
    <row r="101" spans="1:11" ht="15" customHeight="1" x14ac:dyDescent="0.3">
      <c r="A101" s="271" t="s">
        <v>79</v>
      </c>
      <c r="B101" s="272"/>
      <c r="C101" s="272"/>
      <c r="D101" s="272"/>
      <c r="E101" s="272"/>
      <c r="F101" s="272"/>
      <c r="G101" s="273"/>
      <c r="H101" s="46">
        <f>H98+H99+H100</f>
        <v>0.38558666666666674</v>
      </c>
      <c r="I101" s="45">
        <f>SUM(I87:I97,I99:I100)</f>
        <v>43.912304222044519</v>
      </c>
      <c r="J101" s="16"/>
      <c r="K101" s="16"/>
    </row>
    <row r="102" spans="1:11" ht="15" customHeigh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6"/>
      <c r="K102" s="16"/>
    </row>
    <row r="103" spans="1:11" ht="15" customHeight="1" x14ac:dyDescent="0.3">
      <c r="A103" s="260" t="s">
        <v>141</v>
      </c>
      <c r="B103" s="260"/>
      <c r="C103" s="260"/>
      <c r="D103" s="260"/>
      <c r="E103" s="260"/>
      <c r="F103" s="260"/>
      <c r="G103" s="260"/>
      <c r="H103" s="260"/>
      <c r="I103" s="260"/>
      <c r="J103" s="16"/>
      <c r="K103" s="16"/>
    </row>
    <row r="104" spans="1:11" ht="15" customHeight="1" x14ac:dyDescent="0.3">
      <c r="A104" s="261"/>
      <c r="B104" s="261"/>
      <c r="C104" s="261"/>
      <c r="D104" s="261"/>
      <c r="E104" s="261"/>
      <c r="F104" s="261"/>
      <c r="G104" s="261"/>
      <c r="H104" s="261"/>
      <c r="I104" s="261"/>
      <c r="J104" s="16"/>
      <c r="K104" s="16"/>
    </row>
    <row r="105" spans="1:11" ht="15" customHeight="1" x14ac:dyDescent="0.3">
      <c r="A105" s="43">
        <v>4</v>
      </c>
      <c r="B105" s="131" t="s">
        <v>107</v>
      </c>
      <c r="C105" s="132"/>
      <c r="D105" s="132"/>
      <c r="E105" s="132"/>
      <c r="F105" s="132"/>
      <c r="G105" s="132"/>
      <c r="H105" s="179" t="s">
        <v>57</v>
      </c>
      <c r="I105" s="179"/>
      <c r="J105" s="16"/>
      <c r="K105" s="16"/>
    </row>
    <row r="106" spans="1:11" ht="15" customHeight="1" x14ac:dyDescent="0.3">
      <c r="A106" s="28" t="s">
        <v>124</v>
      </c>
      <c r="B106" s="129" t="s">
        <v>142</v>
      </c>
      <c r="C106" s="130"/>
      <c r="D106" s="130"/>
      <c r="E106" s="130"/>
      <c r="F106" s="130"/>
      <c r="G106" s="130"/>
      <c r="H106" s="181">
        <f>I101</f>
        <v>43.912304222044519</v>
      </c>
      <c r="I106" s="181"/>
      <c r="J106" s="16"/>
      <c r="K106" s="16"/>
    </row>
    <row r="107" spans="1:11" ht="15" customHeight="1" x14ac:dyDescent="0.3">
      <c r="A107" s="64" t="s">
        <v>79</v>
      </c>
      <c r="B107" s="63"/>
      <c r="C107" s="63"/>
      <c r="D107" s="63"/>
      <c r="E107" s="63"/>
      <c r="F107" s="63"/>
      <c r="G107" s="63"/>
      <c r="H107" s="251">
        <f>SUM(H106:I106)</f>
        <v>43.912304222044519</v>
      </c>
      <c r="I107" s="251"/>
      <c r="J107" s="16"/>
      <c r="K107" s="16"/>
    </row>
    <row r="108" spans="1:11" ht="15" customHeight="1" x14ac:dyDescent="0.3">
      <c r="A108" s="263"/>
      <c r="B108" s="263"/>
      <c r="C108" s="263"/>
      <c r="D108" s="263"/>
      <c r="E108" s="263"/>
      <c r="F108" s="263"/>
      <c r="G108" s="263"/>
      <c r="H108" s="263"/>
      <c r="I108" s="263"/>
      <c r="J108" s="16"/>
      <c r="K108" s="16"/>
    </row>
    <row r="109" spans="1:11" ht="15" customHeight="1" x14ac:dyDescent="0.3">
      <c r="A109" s="210" t="s">
        <v>143</v>
      </c>
      <c r="B109" s="211"/>
      <c r="C109" s="211"/>
      <c r="D109" s="211"/>
      <c r="E109" s="211"/>
      <c r="F109" s="211"/>
      <c r="G109" s="211"/>
      <c r="H109" s="211"/>
      <c r="I109" s="212"/>
      <c r="J109" s="16"/>
      <c r="K109" s="16"/>
    </row>
    <row r="110" spans="1:11" ht="15" customHeight="1" x14ac:dyDescent="0.3">
      <c r="A110" s="44">
        <v>5</v>
      </c>
      <c r="B110" s="213" t="s">
        <v>144</v>
      </c>
      <c r="C110" s="213"/>
      <c r="D110" s="213"/>
      <c r="E110" s="213"/>
      <c r="F110" s="213"/>
      <c r="G110" s="213"/>
      <c r="H110" s="204" t="s">
        <v>57</v>
      </c>
      <c r="I110" s="204"/>
      <c r="J110" s="16"/>
      <c r="K110" s="16"/>
    </row>
    <row r="111" spans="1:11" ht="15" customHeight="1" x14ac:dyDescent="0.3">
      <c r="A111" s="28" t="s">
        <v>34</v>
      </c>
      <c r="B111" s="268" t="s">
        <v>145</v>
      </c>
      <c r="C111" s="269"/>
      <c r="D111" s="269"/>
      <c r="E111" s="269"/>
      <c r="F111" s="269"/>
      <c r="G111" s="270"/>
      <c r="H111" s="267">
        <f>Uniformes!J16</f>
        <v>101.43652777777777</v>
      </c>
      <c r="I111" s="267"/>
      <c r="J111" s="16"/>
      <c r="K111" s="16"/>
    </row>
    <row r="112" spans="1:11" ht="15" customHeight="1" x14ac:dyDescent="0.3">
      <c r="A112" s="28" t="s">
        <v>36</v>
      </c>
      <c r="B112" s="264" t="s">
        <v>146</v>
      </c>
      <c r="C112" s="265"/>
      <c r="D112" s="265"/>
      <c r="E112" s="265"/>
      <c r="F112" s="265"/>
      <c r="G112" s="266"/>
      <c r="H112" s="267">
        <f>'Insumos e Equipamentos'!J10</f>
        <v>1.0763868904876102</v>
      </c>
      <c r="I112" s="267"/>
      <c r="J112" s="16"/>
      <c r="K112" s="16"/>
    </row>
    <row r="113" spans="1:12" ht="15" customHeight="1" x14ac:dyDescent="0.3">
      <c r="A113" s="179" t="s">
        <v>28</v>
      </c>
      <c r="B113" s="179"/>
      <c r="C113" s="179"/>
      <c r="D113" s="179"/>
      <c r="E113" s="179"/>
      <c r="F113" s="179"/>
      <c r="G113" s="179"/>
      <c r="H113" s="274">
        <f>SUM(H111:I112)</f>
        <v>102.51291466826538</v>
      </c>
      <c r="I113" s="274"/>
      <c r="J113" s="16"/>
      <c r="K113" s="16"/>
    </row>
    <row r="114" spans="1:12" ht="15" customHeight="1" x14ac:dyDescent="0.3">
      <c r="A114" s="275"/>
      <c r="B114" s="275"/>
      <c r="C114" s="275"/>
      <c r="D114" s="275"/>
      <c r="E114" s="275"/>
      <c r="F114" s="275"/>
      <c r="G114" s="275"/>
      <c r="H114" s="275"/>
      <c r="I114" s="275"/>
      <c r="J114" s="16"/>
      <c r="K114" s="16"/>
    </row>
    <row r="115" spans="1:12" ht="15" customHeight="1" x14ac:dyDescent="0.3">
      <c r="A115" s="210" t="s">
        <v>148</v>
      </c>
      <c r="B115" s="211"/>
      <c r="C115" s="211"/>
      <c r="D115" s="211"/>
      <c r="E115" s="211"/>
      <c r="F115" s="211"/>
      <c r="G115" s="211"/>
      <c r="H115" s="211"/>
      <c r="I115" s="212"/>
      <c r="J115" s="16"/>
      <c r="K115" s="16"/>
    </row>
    <row r="116" spans="1:12" ht="15" customHeight="1" x14ac:dyDescent="0.3">
      <c r="A116" s="43">
        <v>6</v>
      </c>
      <c r="B116" s="262" t="s">
        <v>149</v>
      </c>
      <c r="C116" s="262"/>
      <c r="D116" s="262"/>
      <c r="E116" s="262"/>
      <c r="F116" s="262"/>
      <c r="G116" s="262"/>
      <c r="H116" s="43" t="s">
        <v>76</v>
      </c>
      <c r="I116" s="43" t="s">
        <v>57</v>
      </c>
      <c r="J116" s="16"/>
      <c r="K116" s="16"/>
    </row>
    <row r="117" spans="1:12" ht="15" customHeight="1" x14ac:dyDescent="0.3">
      <c r="A117" s="28" t="s">
        <v>34</v>
      </c>
      <c r="B117" s="178" t="s">
        <v>150</v>
      </c>
      <c r="C117" s="178"/>
      <c r="D117" s="178"/>
      <c r="E117" s="178"/>
      <c r="F117" s="178"/>
      <c r="G117" s="178"/>
      <c r="H117" s="38">
        <v>0.03</v>
      </c>
      <c r="I117" s="39">
        <f>$H$133*H117</f>
        <v>142.24309365966931</v>
      </c>
      <c r="J117" s="16"/>
      <c r="K117" s="16"/>
      <c r="L117" s="57"/>
    </row>
    <row r="118" spans="1:12" ht="15" customHeight="1" x14ac:dyDescent="0.3">
      <c r="A118" s="28" t="s">
        <v>36</v>
      </c>
      <c r="B118" s="178" t="s">
        <v>151</v>
      </c>
      <c r="C118" s="178"/>
      <c r="D118" s="178"/>
      <c r="E118" s="178"/>
      <c r="F118" s="178"/>
      <c r="G118" s="178"/>
      <c r="H118" s="38">
        <v>6.7900000000000002E-2</v>
      </c>
      <c r="I118" s="39">
        <f t="shared" ref="I118:I123" si="3">$H$133*H118</f>
        <v>321.9435353163849</v>
      </c>
      <c r="J118" s="16"/>
      <c r="K118" s="16"/>
      <c r="L118" s="56"/>
    </row>
    <row r="119" spans="1:12" ht="15" customHeight="1" x14ac:dyDescent="0.3">
      <c r="A119" s="28" t="s">
        <v>39</v>
      </c>
      <c r="B119" s="178" t="s">
        <v>152</v>
      </c>
      <c r="C119" s="178"/>
      <c r="D119" s="178"/>
      <c r="E119" s="178"/>
      <c r="F119" s="178"/>
      <c r="G119" s="178"/>
      <c r="H119" s="38">
        <f>SUM(H120:H122)</f>
        <v>0.14250000000000002</v>
      </c>
      <c r="I119" s="39"/>
      <c r="J119" s="16"/>
      <c r="K119" s="16"/>
    </row>
    <row r="120" spans="1:12" ht="15" customHeight="1" x14ac:dyDescent="0.3">
      <c r="A120" s="276" t="s">
        <v>153</v>
      </c>
      <c r="B120" s="276"/>
      <c r="C120" s="279" t="s">
        <v>154</v>
      </c>
      <c r="D120" s="29" t="s">
        <v>155</v>
      </c>
      <c r="E120" s="30"/>
      <c r="F120" s="30"/>
      <c r="G120" s="32"/>
      <c r="H120" s="38">
        <v>1.6500000000000001E-2</v>
      </c>
      <c r="I120" s="39">
        <f t="shared" si="3"/>
        <v>78.233701512818129</v>
      </c>
      <c r="J120" s="16"/>
      <c r="K120" s="16"/>
    </row>
    <row r="121" spans="1:12" ht="15" customHeight="1" x14ac:dyDescent="0.3">
      <c r="A121" s="276" t="s">
        <v>156</v>
      </c>
      <c r="B121" s="276"/>
      <c r="C121" s="280"/>
      <c r="D121" s="29" t="s">
        <v>157</v>
      </c>
      <c r="E121" s="30"/>
      <c r="F121" s="30"/>
      <c r="G121" s="32"/>
      <c r="H121" s="74">
        <v>7.5999999999999998E-2</v>
      </c>
      <c r="I121" s="39">
        <f t="shared" si="3"/>
        <v>360.34917060449555</v>
      </c>
      <c r="J121" s="16"/>
      <c r="K121" s="16"/>
    </row>
    <row r="122" spans="1:12" ht="15" customHeight="1" x14ac:dyDescent="0.3">
      <c r="A122" s="276" t="s">
        <v>158</v>
      </c>
      <c r="B122" s="276"/>
      <c r="C122" s="40" t="s">
        <v>159</v>
      </c>
      <c r="D122" s="29" t="s">
        <v>160</v>
      </c>
      <c r="E122" s="30"/>
      <c r="F122" s="30"/>
      <c r="G122" s="32"/>
      <c r="H122" s="38">
        <v>0.05</v>
      </c>
      <c r="I122" s="39">
        <f t="shared" si="3"/>
        <v>237.07182276611553</v>
      </c>
      <c r="J122" s="16"/>
      <c r="K122" s="16"/>
    </row>
    <row r="123" spans="1:12" ht="15" customHeight="1" x14ac:dyDescent="0.3">
      <c r="A123" s="179" t="s">
        <v>28</v>
      </c>
      <c r="B123" s="179"/>
      <c r="C123" s="179"/>
      <c r="D123" s="179"/>
      <c r="E123" s="179"/>
      <c r="F123" s="179"/>
      <c r="G123" s="179"/>
      <c r="H123" s="42">
        <f>H119+H118+H117</f>
        <v>0.24040000000000003</v>
      </c>
      <c r="I123" s="134">
        <f t="shared" si="3"/>
        <v>1139.8413238594835</v>
      </c>
      <c r="J123" s="16"/>
      <c r="K123" s="16"/>
    </row>
    <row r="124" spans="1:12" ht="15" customHeight="1" x14ac:dyDescent="0.3">
      <c r="A124" s="277"/>
      <c r="B124" s="277"/>
      <c r="C124" s="277"/>
      <c r="D124" s="277"/>
      <c r="E124" s="277"/>
      <c r="F124" s="277"/>
      <c r="G124" s="277"/>
      <c r="H124" s="277"/>
      <c r="I124" s="277"/>
      <c r="J124" s="16"/>
      <c r="K124" s="16"/>
    </row>
    <row r="125" spans="1:12" ht="15" customHeight="1" x14ac:dyDescent="0.3">
      <c r="A125" s="180" t="s">
        <v>161</v>
      </c>
      <c r="B125" s="180"/>
      <c r="C125" s="180"/>
      <c r="D125" s="180"/>
      <c r="E125" s="180"/>
      <c r="F125" s="180"/>
      <c r="G125" s="180"/>
      <c r="H125" s="180"/>
      <c r="I125" s="180"/>
      <c r="J125" s="16"/>
      <c r="K125" s="16"/>
    </row>
    <row r="126" spans="1:12" ht="15" customHeight="1" x14ac:dyDescent="0.3">
      <c r="A126" s="278"/>
      <c r="B126" s="278"/>
      <c r="C126" s="278"/>
      <c r="D126" s="278"/>
      <c r="E126" s="278"/>
      <c r="F126" s="278"/>
      <c r="G126" s="278"/>
      <c r="H126" s="278"/>
      <c r="I126" s="278"/>
      <c r="J126" s="16"/>
      <c r="K126" s="16"/>
    </row>
    <row r="127" spans="1:12" ht="15" customHeight="1" x14ac:dyDescent="0.3">
      <c r="A127" s="179" t="s">
        <v>162</v>
      </c>
      <c r="B127" s="179"/>
      <c r="C127" s="179"/>
      <c r="D127" s="179"/>
      <c r="E127" s="179"/>
      <c r="F127" s="179"/>
      <c r="G127" s="179"/>
      <c r="H127" s="179" t="s">
        <v>57</v>
      </c>
      <c r="I127" s="179"/>
      <c r="J127" s="16"/>
      <c r="K127" s="16"/>
    </row>
    <row r="128" spans="1:12" ht="15" customHeight="1" x14ac:dyDescent="0.3">
      <c r="A128" s="28" t="s">
        <v>34</v>
      </c>
      <c r="B128" s="178" t="s">
        <v>163</v>
      </c>
      <c r="C128" s="178"/>
      <c r="D128" s="178"/>
      <c r="E128" s="178"/>
      <c r="F128" s="178"/>
      <c r="G128" s="178"/>
      <c r="H128" s="181">
        <f>H34</f>
        <v>2340.77</v>
      </c>
      <c r="I128" s="181"/>
      <c r="J128" s="16"/>
      <c r="K128" s="16"/>
    </row>
    <row r="129" spans="1:11" ht="15" customHeight="1" x14ac:dyDescent="0.3">
      <c r="A129" s="28" t="s">
        <v>36</v>
      </c>
      <c r="B129" s="178" t="s">
        <v>164</v>
      </c>
      <c r="C129" s="178"/>
      <c r="D129" s="178"/>
      <c r="E129" s="178"/>
      <c r="F129" s="178"/>
      <c r="G129" s="178"/>
      <c r="H129" s="181">
        <f>H72</f>
        <v>2087.8611774479996</v>
      </c>
      <c r="I129" s="181"/>
      <c r="J129" s="16"/>
      <c r="K129" s="16"/>
    </row>
    <row r="130" spans="1:11" ht="15" customHeight="1" x14ac:dyDescent="0.3">
      <c r="A130" s="28" t="s">
        <v>39</v>
      </c>
      <c r="B130" s="178" t="s">
        <v>165</v>
      </c>
      <c r="C130" s="178"/>
      <c r="D130" s="178"/>
      <c r="E130" s="178"/>
      <c r="F130" s="178"/>
      <c r="G130" s="178"/>
      <c r="H130" s="181">
        <f>H82</f>
        <v>166.38005898400002</v>
      </c>
      <c r="I130" s="181"/>
      <c r="J130" s="16"/>
      <c r="K130" s="16"/>
    </row>
    <row r="131" spans="1:11" ht="15" customHeight="1" x14ac:dyDescent="0.3">
      <c r="A131" s="28" t="s">
        <v>41</v>
      </c>
      <c r="B131" s="178" t="s">
        <v>166</v>
      </c>
      <c r="C131" s="178"/>
      <c r="D131" s="178"/>
      <c r="E131" s="178"/>
      <c r="F131" s="178"/>
      <c r="G131" s="178"/>
      <c r="H131" s="181">
        <f>H107</f>
        <v>43.912304222044519</v>
      </c>
      <c r="I131" s="181"/>
      <c r="J131" s="16"/>
      <c r="K131" s="16"/>
    </row>
    <row r="132" spans="1:11" ht="15" customHeight="1" x14ac:dyDescent="0.3">
      <c r="A132" s="28" t="s">
        <v>65</v>
      </c>
      <c r="B132" s="178" t="s">
        <v>167</v>
      </c>
      <c r="C132" s="178"/>
      <c r="D132" s="178"/>
      <c r="E132" s="178"/>
      <c r="F132" s="178"/>
      <c r="G132" s="178"/>
      <c r="H132" s="181">
        <f>H113</f>
        <v>102.51291466826538</v>
      </c>
      <c r="I132" s="181"/>
      <c r="J132" s="16"/>
      <c r="K132" s="16"/>
    </row>
    <row r="133" spans="1:11" ht="15" customHeight="1" x14ac:dyDescent="0.3">
      <c r="A133" s="179" t="s">
        <v>168</v>
      </c>
      <c r="B133" s="179"/>
      <c r="C133" s="179"/>
      <c r="D133" s="179"/>
      <c r="E133" s="179"/>
      <c r="F133" s="179"/>
      <c r="G133" s="179"/>
      <c r="H133" s="274">
        <f>SUM(H128:I132)</f>
        <v>4741.4364553223104</v>
      </c>
      <c r="I133" s="274"/>
      <c r="J133" s="16"/>
      <c r="K133" s="16"/>
    </row>
    <row r="134" spans="1:11" ht="15" customHeight="1" x14ac:dyDescent="0.3">
      <c r="A134" s="28" t="s">
        <v>67</v>
      </c>
      <c r="B134" s="178" t="s">
        <v>169</v>
      </c>
      <c r="C134" s="178"/>
      <c r="D134" s="178"/>
      <c r="E134" s="178"/>
      <c r="F134" s="178"/>
      <c r="G134" s="178"/>
      <c r="H134" s="181">
        <f>I123</f>
        <v>1139.8413238594835</v>
      </c>
      <c r="I134" s="181"/>
      <c r="J134" s="16"/>
      <c r="K134" s="16"/>
    </row>
    <row r="135" spans="1:11" ht="15" customHeight="1" x14ac:dyDescent="0.3">
      <c r="A135" s="179" t="s">
        <v>170</v>
      </c>
      <c r="B135" s="179"/>
      <c r="C135" s="179"/>
      <c r="D135" s="179"/>
      <c r="E135" s="179"/>
      <c r="F135" s="179"/>
      <c r="G135" s="179"/>
      <c r="H135" s="177">
        <f>SUM(H133:H134)</f>
        <v>5881.2777791817934</v>
      </c>
      <c r="I135" s="177"/>
      <c r="J135" s="16"/>
      <c r="K135" s="16"/>
    </row>
    <row r="136" spans="1:11" ht="15" customHeight="1" x14ac:dyDescent="0.3">
      <c r="A136" s="277"/>
      <c r="B136" s="277"/>
      <c r="C136" s="277"/>
      <c r="D136" s="277"/>
      <c r="E136" s="277"/>
      <c r="F136" s="277"/>
      <c r="G136" s="277"/>
      <c r="H136" s="277"/>
      <c r="I136" s="277"/>
      <c r="J136" s="16"/>
      <c r="K136" s="16"/>
    </row>
    <row r="137" spans="1:11" ht="15" hidden="1" customHeight="1" x14ac:dyDescent="0.3"/>
    <row r="138" spans="1:11" ht="15" hidden="1" customHeight="1" x14ac:dyDescent="0.3"/>
    <row r="139" spans="1:11" ht="15" hidden="1" customHeight="1" x14ac:dyDescent="0.3">
      <c r="B139" s="13" t="s">
        <v>171</v>
      </c>
      <c r="C139" s="12">
        <v>4.1999999999999997E-3</v>
      </c>
    </row>
    <row r="140" spans="1:11" ht="15" hidden="1" customHeight="1" x14ac:dyDescent="0.3">
      <c r="B140" s="13" t="s">
        <v>151</v>
      </c>
      <c r="C140" s="12">
        <v>4.0000000000000001E-3</v>
      </c>
    </row>
    <row r="141" spans="1:11" ht="15" hidden="1" customHeight="1" x14ac:dyDescent="0.3">
      <c r="B141" s="11"/>
      <c r="C141" s="10">
        <f>SUM(C139:C140)</f>
        <v>8.199999999999999E-3</v>
      </c>
    </row>
    <row r="142" spans="1:11" ht="15" hidden="1" customHeight="1" x14ac:dyDescent="0.3"/>
    <row r="143" spans="1:11" ht="15" hidden="1" customHeight="1" x14ac:dyDescent="0.3">
      <c r="C143" s="9" t="e">
        <v>#REF!</v>
      </c>
    </row>
    <row r="144" spans="1:11" ht="15" hidden="1" customHeight="1" x14ac:dyDescent="0.3"/>
    <row r="145" spans="1:11" ht="15" customHeight="1" x14ac:dyDescent="0.3">
      <c r="A145" s="180" t="s">
        <v>172</v>
      </c>
      <c r="B145" s="180"/>
      <c r="C145" s="180"/>
      <c r="D145" s="180"/>
      <c r="E145" s="180"/>
      <c r="F145" s="180"/>
      <c r="G145" s="180"/>
      <c r="H145" s="180"/>
      <c r="I145" s="180"/>
      <c r="K145" s="50"/>
    </row>
    <row r="146" spans="1:11" ht="15" customHeight="1" x14ac:dyDescent="0.3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11" ht="15" customHeight="1" x14ac:dyDescent="0.3">
      <c r="A147" s="179" t="s">
        <v>173</v>
      </c>
      <c r="B147" s="179"/>
      <c r="C147" s="179"/>
      <c r="D147" s="179"/>
      <c r="E147" s="179"/>
      <c r="F147" s="179"/>
      <c r="G147" s="179"/>
      <c r="H147" s="179" t="s">
        <v>57</v>
      </c>
      <c r="I147" s="179"/>
    </row>
    <row r="148" spans="1:11" ht="15" customHeight="1" x14ac:dyDescent="0.3">
      <c r="A148" s="28" t="s">
        <v>34</v>
      </c>
      <c r="B148" s="178" t="s">
        <v>174</v>
      </c>
      <c r="C148" s="178"/>
      <c r="D148" s="178"/>
      <c r="E148" s="178"/>
      <c r="F148" s="178"/>
      <c r="G148" s="178"/>
      <c r="H148" s="181">
        <f>I39</f>
        <v>194.986141</v>
      </c>
      <c r="I148" s="181"/>
    </row>
    <row r="149" spans="1:11" ht="15" customHeight="1" x14ac:dyDescent="0.3">
      <c r="A149" s="28" t="s">
        <v>36</v>
      </c>
      <c r="B149" s="178" t="s">
        <v>175</v>
      </c>
      <c r="C149" s="178"/>
      <c r="D149" s="178"/>
      <c r="E149" s="178"/>
      <c r="F149" s="178"/>
      <c r="G149" s="178"/>
      <c r="H149" s="181">
        <f>I40</f>
        <v>283.23316999999997</v>
      </c>
      <c r="I149" s="181"/>
    </row>
    <row r="150" spans="1:11" ht="15" customHeight="1" x14ac:dyDescent="0.3">
      <c r="A150" s="28" t="s">
        <v>39</v>
      </c>
      <c r="B150" s="178" t="s">
        <v>176</v>
      </c>
      <c r="C150" s="178"/>
      <c r="D150" s="178"/>
      <c r="E150" s="178"/>
      <c r="F150" s="178"/>
      <c r="G150" s="178"/>
      <c r="H150" s="181">
        <f>I53</f>
        <v>1037.3880664479998</v>
      </c>
      <c r="I150" s="181"/>
    </row>
    <row r="151" spans="1:11" ht="15" customHeight="1" x14ac:dyDescent="0.3">
      <c r="A151" s="28" t="s">
        <v>41</v>
      </c>
      <c r="B151" s="178" t="s">
        <v>177</v>
      </c>
      <c r="C151" s="178"/>
      <c r="D151" s="178"/>
      <c r="E151" s="178"/>
      <c r="F151" s="178"/>
      <c r="G151" s="178"/>
      <c r="H151" s="181">
        <f>H82</f>
        <v>166.38005898400002</v>
      </c>
      <c r="I151" s="181"/>
    </row>
    <row r="152" spans="1:11" ht="15" customHeight="1" x14ac:dyDescent="0.3">
      <c r="A152" s="179" t="s">
        <v>178</v>
      </c>
      <c r="B152" s="179"/>
      <c r="C152" s="179"/>
      <c r="D152" s="179"/>
      <c r="E152" s="179"/>
      <c r="F152" s="179"/>
      <c r="G152" s="179"/>
      <c r="H152" s="177">
        <f>SUM(H148:I151)</f>
        <v>1681.9874364319996</v>
      </c>
      <c r="I152" s="177"/>
    </row>
  </sheetData>
  <mergeCells count="170"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A83390B4-C6AB-4B0C-AFAB-FF47733D1648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16</vt:i4>
      </vt:variant>
    </vt:vector>
  </HeadingPairs>
  <TitlesOfParts>
    <vt:vector size="35" baseType="lpstr">
      <vt:lpstr>Resumo</vt:lpstr>
      <vt:lpstr>SUPERVISOR</vt:lpstr>
      <vt:lpstr>SEDE</vt:lpstr>
      <vt:lpstr>DEAIN</vt:lpstr>
      <vt:lpstr>DELEMIG_SDU</vt:lpstr>
      <vt:lpstr>DELEMIG_LEBLON</vt:lpstr>
      <vt:lpstr>DELEMIG_RIO_SUL</vt:lpstr>
      <vt:lpstr>DELEMIG_VIA_PARQUE</vt:lpstr>
      <vt:lpstr>DEAER</vt:lpstr>
      <vt:lpstr>NIG</vt:lpstr>
      <vt:lpstr>MCE</vt:lpstr>
      <vt:lpstr>NRI</vt:lpstr>
      <vt:lpstr>VRA</vt:lpstr>
      <vt:lpstr>GOY</vt:lpstr>
      <vt:lpstr>POSPET</vt:lpstr>
      <vt:lpstr>ARS</vt:lpstr>
      <vt:lpstr>DEPOM_ARS</vt:lpstr>
      <vt:lpstr>Insumos e Equipamentos</vt:lpstr>
      <vt:lpstr>Uniformes</vt:lpstr>
      <vt:lpstr>ARS!Area_de_impressao</vt:lpstr>
      <vt:lpstr>DEAER!Area_de_impressao</vt:lpstr>
      <vt:lpstr>DEAIN!Area_de_impressao</vt:lpstr>
      <vt:lpstr>DELEMIG_LEBLON!Area_de_impressao</vt:lpstr>
      <vt:lpstr>DELEMIG_RIO_SUL!Area_de_impressao</vt:lpstr>
      <vt:lpstr>DELEMIG_SDU!Area_de_impressao</vt:lpstr>
      <vt:lpstr>DELEMIG_VIA_PARQUE!Area_de_impressao</vt:lpstr>
      <vt:lpstr>DEPOM_ARS!Area_de_impressao</vt:lpstr>
      <vt:lpstr>GOY!Area_de_impressao</vt:lpstr>
      <vt:lpstr>MCE!Area_de_impressao</vt:lpstr>
      <vt:lpstr>NIG!Area_de_impressao</vt:lpstr>
      <vt:lpstr>NRI!Area_de_impressao</vt:lpstr>
      <vt:lpstr>POSPET!Area_de_impressao</vt:lpstr>
      <vt:lpstr>SEDE!Area_de_impressao</vt:lpstr>
      <vt:lpstr>SUPERVISOR!Area_de_impressao</vt:lpstr>
      <vt:lpstr>VRA!Area_de_impressao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Grace Steffanie Oliveira Campelo da Silva</dc:creator>
  <cp:keywords/>
  <dc:description/>
  <cp:lastModifiedBy>adminwks</cp:lastModifiedBy>
  <cp:revision/>
  <dcterms:created xsi:type="dcterms:W3CDTF">2023-07-17T14:22:03Z</dcterms:created>
  <dcterms:modified xsi:type="dcterms:W3CDTF">2024-03-13T16:43:36Z</dcterms:modified>
  <cp:category/>
  <cp:contentStatus/>
</cp:coreProperties>
</file>